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JETO EXECUTIVO PRÉDIO\PROJETO EXECUTIVO PRÉDIO\"/>
    </mc:Choice>
  </mc:AlternateContent>
  <xr:revisionPtr revIDLastSave="0" documentId="13_ncr:1_{79B7BBB6-317B-4537-BE0B-86705F144A68}" xr6:coauthVersionLast="46" xr6:coauthVersionMax="46" xr10:uidLastSave="{00000000-0000-0000-0000-000000000000}"/>
  <bookViews>
    <workbookView xWindow="-120" yWindow="-120" windowWidth="29040" windowHeight="15840" tabRatio="899" firstSheet="1" activeTab="1" xr2:uid="{00000000-000D-0000-FFFF-FFFF00000000}"/>
  </bookViews>
  <sheets>
    <sheet name="RESUMO" sheetId="11" r:id="rId1"/>
    <sheet name="PLANILHA ORÇ" sheetId="15" r:id="rId2"/>
    <sheet name="COMPOSIÇÕES" sheetId="9" r:id="rId3"/>
    <sheet name="COMPOSIÇÕES AUXILIARES" sheetId="10" r:id="rId4"/>
    <sheet name="INSUMOS" sheetId="12" r:id="rId5"/>
    <sheet name="CRONOGRAMA_FÍSICO-FINANCEIRO" sheetId="4" r:id="rId6"/>
    <sheet name="CURVA_ABC_DE_SERVIÇOS" sheetId="6" r:id="rId7"/>
    <sheet name="COMPOSIÇÃO_DO_BDI" sheetId="7" r:id="rId8"/>
    <sheet name="ENCARGOS_SOCIAIS" sheetId="8" r:id="rId9"/>
    <sheet name="MEMORIA DE AREAS" sheetId="14" r:id="rId10"/>
  </sheets>
  <definedNames>
    <definedName name="_xlnm._FilterDatabase" localSheetId="1" hidden="1">'PLANILHA ORÇ'!$A$8:$I$50</definedName>
    <definedName name="_xlnm._FilterDatabase" localSheetId="0" hidden="1">RESUMO!$A$11:$I$21</definedName>
    <definedName name="_Toc40090322">#REF!</definedName>
    <definedName name="_Toc40090323">#REF!</definedName>
    <definedName name="_Toc40090324">#REF!</definedName>
    <definedName name="_Toc40090325">#REF!</definedName>
    <definedName name="_Toc40090327">#REF!</definedName>
    <definedName name="_Toc40090328">#REF!</definedName>
    <definedName name="_Toc40090329">#REF!</definedName>
    <definedName name="_Toc40090330">#REF!</definedName>
    <definedName name="_Toc40090331">#REF!</definedName>
    <definedName name="_Toc40090332">#REF!</definedName>
    <definedName name="_Toc40090333">#REF!</definedName>
    <definedName name="_Toc40090334">#REF!</definedName>
    <definedName name="_Toc40090335">#REF!</definedName>
    <definedName name="_Toc40090336">#REF!</definedName>
    <definedName name="_Toc40090337">#REF!</definedName>
    <definedName name="_Toc40090338">#REF!</definedName>
    <definedName name="_Toc40090339">#REF!</definedName>
    <definedName name="_Toc40090340">#REF!</definedName>
    <definedName name="_Toc40090341">#REF!</definedName>
    <definedName name="_Toc40090342">#REF!</definedName>
    <definedName name="_Toc40090343">#REF!</definedName>
    <definedName name="_Toc40090344">#REF!</definedName>
    <definedName name="_Toc40090345">#REF!</definedName>
    <definedName name="_Toc40090346">#REF!</definedName>
    <definedName name="_Toc40090347">#REF!</definedName>
    <definedName name="_Toc40090348">#REF!</definedName>
    <definedName name="_Toc40090349">#REF!</definedName>
    <definedName name="_Toc40090350">#REF!</definedName>
    <definedName name="_Toc40090351">#REF!</definedName>
    <definedName name="_xlnm.Print_Area" localSheetId="1">'PLANILHA ORÇ'!$A$1:$I$52</definedName>
    <definedName name="_xlnm.Print_Area" localSheetId="0">RESUMO!$A$1:$I$23</definedName>
    <definedName name="JR_PAGE_ANCHOR_0_1">#REF!</definedName>
    <definedName name="_xlnm.Print_Titles" localSheetId="2">COMPOSIÇÕES!$1:$7</definedName>
    <definedName name="_xlnm.Print_Titles" localSheetId="3">'COMPOSIÇÕES AUXILIARES'!$1:$8</definedName>
    <definedName name="_xlnm.Print_Titles" localSheetId="5">'CRONOGRAMA_FÍSICO-FINANCEIRO'!$1:$11</definedName>
    <definedName name="_xlnm.Print_Titles" localSheetId="6">CURVA_ABC_DE_SERVIÇOS!$5:$7</definedName>
  </definedNames>
  <calcPr calcId="191029"/>
</workbook>
</file>

<file path=xl/calcChain.xml><?xml version="1.0" encoding="utf-8"?>
<calcChain xmlns="http://schemas.openxmlformats.org/spreadsheetml/2006/main">
  <c r="AB17" i="4" l="1"/>
  <c r="AB15" i="4"/>
  <c r="AB13" i="4"/>
  <c r="B78" i="4"/>
  <c r="B76" i="4"/>
  <c r="B74" i="4"/>
  <c r="B83" i="4"/>
  <c r="B81" i="4"/>
  <c r="B72" i="4"/>
  <c r="B70" i="4"/>
  <c r="B68" i="4"/>
  <c r="B66" i="4"/>
  <c r="B63" i="4"/>
  <c r="B61" i="4"/>
  <c r="B58" i="4"/>
  <c r="B56" i="4"/>
  <c r="B54" i="4"/>
  <c r="B51" i="4"/>
  <c r="B49" i="4"/>
  <c r="B47" i="4"/>
  <c r="B45" i="4"/>
  <c r="B43" i="4"/>
  <c r="B41" i="4"/>
  <c r="B38" i="4"/>
  <c r="B36" i="4"/>
  <c r="B34" i="4"/>
  <c r="B31" i="4"/>
  <c r="B28" i="4"/>
  <c r="B26" i="4"/>
  <c r="B24" i="4"/>
  <c r="B22" i="4"/>
  <c r="B20" i="4"/>
  <c r="B17" i="4"/>
  <c r="B15" i="4"/>
  <c r="B13" i="4"/>
  <c r="B187" i="9"/>
  <c r="C187" i="9"/>
  <c r="D187" i="9"/>
  <c r="A187" i="9"/>
  <c r="B181" i="9"/>
  <c r="C181" i="9"/>
  <c r="D181" i="9"/>
  <c r="A181" i="9"/>
  <c r="B175" i="9"/>
  <c r="C175" i="9"/>
  <c r="D175" i="9"/>
  <c r="A175" i="9"/>
  <c r="B169" i="9"/>
  <c r="C169" i="9"/>
  <c r="D169" i="9"/>
  <c r="A169" i="9"/>
  <c r="C163" i="9"/>
  <c r="D163" i="9"/>
  <c r="B163" i="9"/>
  <c r="A163" i="9"/>
  <c r="B157" i="9"/>
  <c r="C157" i="9"/>
  <c r="D157" i="9"/>
  <c r="A157" i="9"/>
  <c r="B151" i="9"/>
  <c r="C151" i="9"/>
  <c r="D151" i="9"/>
  <c r="A151" i="9"/>
  <c r="B144" i="9"/>
  <c r="C144" i="9"/>
  <c r="D144" i="9"/>
  <c r="A144" i="9"/>
  <c r="B138" i="9"/>
  <c r="C138" i="9"/>
  <c r="D138" i="9"/>
  <c r="A138" i="9"/>
  <c r="B130" i="9"/>
  <c r="C130" i="9"/>
  <c r="D130" i="9"/>
  <c r="A130" i="9"/>
  <c r="B124" i="9"/>
  <c r="C124" i="9"/>
  <c r="D124" i="9"/>
  <c r="A124" i="9"/>
  <c r="B118" i="9"/>
  <c r="C118" i="9"/>
  <c r="D118" i="9"/>
  <c r="A118" i="9"/>
  <c r="B112" i="9"/>
  <c r="C112" i="9"/>
  <c r="D112" i="9"/>
  <c r="A112" i="9"/>
  <c r="B106" i="9"/>
  <c r="C106" i="9"/>
  <c r="D106" i="9"/>
  <c r="A106" i="9"/>
  <c r="B100" i="9"/>
  <c r="C100" i="9"/>
  <c r="D100" i="9"/>
  <c r="A100" i="9"/>
  <c r="B93" i="9"/>
  <c r="C93" i="9"/>
  <c r="D93" i="9"/>
  <c r="A93" i="9"/>
  <c r="B87" i="9"/>
  <c r="C87" i="9"/>
  <c r="D87" i="9"/>
  <c r="A87" i="9"/>
  <c r="B81" i="9"/>
  <c r="C81" i="9"/>
  <c r="D81" i="9"/>
  <c r="A81" i="9"/>
  <c r="B74" i="9"/>
  <c r="C74" i="9"/>
  <c r="D74" i="9"/>
  <c r="A74" i="9"/>
  <c r="B68" i="9"/>
  <c r="C68" i="9"/>
  <c r="D68" i="9"/>
  <c r="A68" i="9"/>
  <c r="B61" i="9"/>
  <c r="C61" i="9"/>
  <c r="D61" i="9"/>
  <c r="A61" i="9"/>
  <c r="B55" i="9"/>
  <c r="C55" i="9"/>
  <c r="D55" i="9"/>
  <c r="A55" i="9"/>
  <c r="B48" i="9"/>
  <c r="C48" i="9"/>
  <c r="D48" i="9"/>
  <c r="A48" i="9"/>
  <c r="B41" i="9"/>
  <c r="C41" i="9"/>
  <c r="D41" i="9"/>
  <c r="A41" i="9"/>
  <c r="B35" i="9"/>
  <c r="C35" i="9"/>
  <c r="D35" i="9"/>
  <c r="A35" i="9"/>
  <c r="B29" i="9"/>
  <c r="C29" i="9"/>
  <c r="D29" i="9"/>
  <c r="A29" i="9"/>
  <c r="B22" i="9"/>
  <c r="C22" i="9"/>
  <c r="D22" i="9"/>
  <c r="A22" i="9"/>
  <c r="B16" i="9"/>
  <c r="C16" i="9"/>
  <c r="D16" i="9"/>
  <c r="A16" i="9"/>
  <c r="B8" i="9"/>
  <c r="C8" i="9"/>
  <c r="D8" i="9"/>
  <c r="A8" i="9"/>
  <c r="G49" i="15"/>
  <c r="H49" i="15" s="1"/>
  <c r="I49" i="15" s="1"/>
  <c r="AC83" i="4" s="1"/>
  <c r="H48" i="15"/>
  <c r="I48" i="15" s="1"/>
  <c r="G48" i="15"/>
  <c r="H46" i="15"/>
  <c r="I46" i="15" s="1"/>
  <c r="AC78" i="4" s="1"/>
  <c r="G45" i="15"/>
  <c r="H45" i="15" s="1"/>
  <c r="I45" i="15" s="1"/>
  <c r="AC76" i="4" s="1"/>
  <c r="G44" i="15"/>
  <c r="H44" i="15" s="1"/>
  <c r="I44" i="15" s="1"/>
  <c r="AC74" i="4" s="1"/>
  <c r="H43" i="15"/>
  <c r="I43" i="15" s="1"/>
  <c r="AC72" i="4" s="1"/>
  <c r="G43" i="15"/>
  <c r="G42" i="15"/>
  <c r="H42" i="15" s="1"/>
  <c r="I42" i="15" s="1"/>
  <c r="AC70" i="4" s="1"/>
  <c r="G40" i="15"/>
  <c r="H40" i="15" s="1"/>
  <c r="I40" i="15" s="1"/>
  <c r="AC66" i="4" s="1"/>
  <c r="G38" i="15"/>
  <c r="H38" i="15" s="1"/>
  <c r="I38" i="15" s="1"/>
  <c r="AC63" i="4" s="1"/>
  <c r="G37" i="15"/>
  <c r="H37" i="15" s="1"/>
  <c r="I37" i="15" s="1"/>
  <c r="I36" i="15" s="1"/>
  <c r="I18" i="11" s="1"/>
  <c r="G35" i="15"/>
  <c r="H35" i="15" s="1"/>
  <c r="I35" i="15" s="1"/>
  <c r="AC58" i="4" s="1"/>
  <c r="G34" i="15"/>
  <c r="H34" i="15" s="1"/>
  <c r="I34" i="15" s="1"/>
  <c r="AC56" i="4" s="1"/>
  <c r="H33" i="15"/>
  <c r="I33" i="15" s="1"/>
  <c r="AC54" i="4" s="1"/>
  <c r="G33" i="15"/>
  <c r="G31" i="15"/>
  <c r="H31" i="15" s="1"/>
  <c r="I31" i="15" s="1"/>
  <c r="AC51" i="4" s="1"/>
  <c r="G30" i="15"/>
  <c r="H30" i="15" s="1"/>
  <c r="I30" i="15" s="1"/>
  <c r="AC49" i="4" s="1"/>
  <c r="H29" i="15"/>
  <c r="I29" i="15" s="1"/>
  <c r="AC47" i="4" s="1"/>
  <c r="G29" i="15"/>
  <c r="G27" i="15"/>
  <c r="H27" i="15" s="1"/>
  <c r="I27" i="15" s="1"/>
  <c r="AC43" i="4" s="1"/>
  <c r="G26" i="15"/>
  <c r="H26" i="15" s="1"/>
  <c r="I26" i="15" s="1"/>
  <c r="AC41" i="4" s="1"/>
  <c r="G24" i="15"/>
  <c r="H24" i="15" s="1"/>
  <c r="I24" i="15" s="1"/>
  <c r="AC38" i="4" s="1"/>
  <c r="G23" i="15"/>
  <c r="H23" i="15" s="1"/>
  <c r="I23" i="15" s="1"/>
  <c r="AC36" i="4" s="1"/>
  <c r="G22" i="15"/>
  <c r="H22" i="15" s="1"/>
  <c r="I22" i="15" s="1"/>
  <c r="AC34" i="4" s="1"/>
  <c r="G20" i="15"/>
  <c r="H20" i="15" s="1"/>
  <c r="I20" i="15" s="1"/>
  <c r="I19" i="15" s="1"/>
  <c r="I14" i="11" s="1"/>
  <c r="G18" i="15"/>
  <c r="H18" i="15" s="1"/>
  <c r="I18" i="15" s="1"/>
  <c r="AC28" i="4" s="1"/>
  <c r="G17" i="15"/>
  <c r="H17" i="15" s="1"/>
  <c r="I17" i="15" s="1"/>
  <c r="AC26" i="4" s="1"/>
  <c r="G16" i="15"/>
  <c r="H16" i="15" s="1"/>
  <c r="I16" i="15" s="1"/>
  <c r="AC24" i="4" s="1"/>
  <c r="H15" i="15"/>
  <c r="I15" i="15" s="1"/>
  <c r="AC22" i="4" s="1"/>
  <c r="G15" i="15"/>
  <c r="G14" i="15"/>
  <c r="H14" i="15" s="1"/>
  <c r="I14" i="15" s="1"/>
  <c r="H12" i="15"/>
  <c r="I12" i="15" s="1"/>
  <c r="AC17" i="4" s="1"/>
  <c r="D18" i="4" s="1"/>
  <c r="H11" i="15"/>
  <c r="I11" i="15" s="1"/>
  <c r="AC15" i="4" s="1"/>
  <c r="D16" i="4" s="1"/>
  <c r="G10" i="15"/>
  <c r="H10" i="15" s="1"/>
  <c r="I10" i="15" s="1"/>
  <c r="I47" i="15" l="1"/>
  <c r="I20" i="11" s="1"/>
  <c r="AC31" i="4"/>
  <c r="AC61" i="4"/>
  <c r="AC81" i="4"/>
  <c r="I9" i="15"/>
  <c r="I12" i="11" s="1"/>
  <c r="AC13" i="4"/>
  <c r="D14" i="4" s="1"/>
  <c r="D12" i="4" s="1"/>
  <c r="AB12" i="4" s="1"/>
  <c r="I13" i="15"/>
  <c r="I13" i="11" s="1"/>
  <c r="AC20" i="4"/>
  <c r="I32" i="15"/>
  <c r="I17" i="11" s="1"/>
  <c r="I21" i="15"/>
  <c r="I15" i="11" s="1"/>
  <c r="C40" i="6"/>
  <c r="D20" i="6" s="1"/>
  <c r="D31" i="6" l="1"/>
  <c r="D18" i="6"/>
  <c r="D39" i="6"/>
  <c r="D17" i="6"/>
  <c r="D28" i="6"/>
  <c r="D15" i="6"/>
  <c r="D38" i="6"/>
  <c r="D14" i="6"/>
  <c r="D37" i="6"/>
  <c r="D25" i="6"/>
  <c r="D36" i="6"/>
  <c r="D24" i="6"/>
  <c r="D12" i="6"/>
  <c r="D35" i="6"/>
  <c r="D23" i="6"/>
  <c r="D11" i="6"/>
  <c r="D34" i="6"/>
  <c r="D10" i="6"/>
  <c r="D33" i="6"/>
  <c r="D21" i="6"/>
  <c r="D9" i="6"/>
  <c r="D19" i="6"/>
  <c r="D30" i="6"/>
  <c r="D29" i="6"/>
  <c r="D8" i="6"/>
  <c r="D16" i="6"/>
  <c r="D27" i="6"/>
  <c r="D26" i="6"/>
  <c r="D13" i="6"/>
  <c r="D22" i="6"/>
  <c r="D32" i="6"/>
  <c r="D40" i="6" l="1"/>
  <c r="G189" i="9" l="1"/>
  <c r="G190" i="9" s="1"/>
  <c r="G191" i="9" s="1"/>
  <c r="G183" i="9"/>
  <c r="G184" i="9" s="1"/>
  <c r="G185" i="9" s="1"/>
  <c r="F171" i="9"/>
  <c r="G171" i="9" s="1"/>
  <c r="G172" i="9" s="1"/>
  <c r="G173" i="9" s="1"/>
  <c r="F165" i="9"/>
  <c r="G165" i="9" s="1"/>
  <c r="G166" i="9" s="1"/>
  <c r="G167" i="9" s="1"/>
  <c r="F159" i="9"/>
  <c r="G159" i="9"/>
  <c r="G160" i="9" s="1"/>
  <c r="G161" i="9" s="1"/>
  <c r="G153" i="9"/>
  <c r="F147" i="9"/>
  <c r="F146" i="9"/>
  <c r="B114" i="9"/>
  <c r="C114" i="9"/>
  <c r="D114" i="9"/>
  <c r="A114" i="9"/>
  <c r="G154" i="9" l="1"/>
  <c r="G155" i="9" s="1"/>
  <c r="G140" i="9"/>
  <c r="G147" i="9"/>
  <c r="G146" i="9"/>
  <c r="G120" i="9"/>
  <c r="G177" i="9"/>
  <c r="G134" i="9"/>
  <c r="G133" i="9"/>
  <c r="G132" i="9"/>
  <c r="G126" i="9"/>
  <c r="B77" i="10"/>
  <c r="C77" i="10"/>
  <c r="D77" i="10"/>
  <c r="F77" i="10"/>
  <c r="G77" i="10" s="1"/>
  <c r="A77" i="10"/>
  <c r="B76" i="10"/>
  <c r="C76" i="10"/>
  <c r="D76" i="10"/>
  <c r="F76" i="10"/>
  <c r="G76" i="10" s="1"/>
  <c r="A76" i="10"/>
  <c r="B75" i="10"/>
  <c r="C75" i="10"/>
  <c r="D75" i="10"/>
  <c r="F75" i="10"/>
  <c r="G75" i="10" s="1"/>
  <c r="A75" i="10"/>
  <c r="B71" i="10"/>
  <c r="C71" i="10"/>
  <c r="D71" i="10"/>
  <c r="F71" i="10"/>
  <c r="G71" i="10" s="1"/>
  <c r="A71" i="10"/>
  <c r="G72" i="10"/>
  <c r="G96" i="9"/>
  <c r="B83" i="9"/>
  <c r="C83" i="9"/>
  <c r="D83" i="9"/>
  <c r="A83" i="9"/>
  <c r="G77" i="9"/>
  <c r="B64" i="10"/>
  <c r="C64" i="10"/>
  <c r="D64" i="10"/>
  <c r="F64" i="10"/>
  <c r="G64" i="10" s="1"/>
  <c r="A64" i="10"/>
  <c r="B63" i="10"/>
  <c r="C63" i="10"/>
  <c r="D63" i="10"/>
  <c r="F63" i="10"/>
  <c r="G63" i="10" s="1"/>
  <c r="A63" i="10"/>
  <c r="B59" i="10"/>
  <c r="C59" i="10"/>
  <c r="D59" i="10"/>
  <c r="F59" i="10"/>
  <c r="G59" i="10" s="1"/>
  <c r="A59" i="10"/>
  <c r="G65" i="10"/>
  <c r="G60" i="10"/>
  <c r="G64" i="9"/>
  <c r="G44" i="9"/>
  <c r="B31" i="9"/>
  <c r="C31" i="9"/>
  <c r="D31" i="9"/>
  <c r="A31" i="9"/>
  <c r="G18" i="9"/>
  <c r="B53" i="10"/>
  <c r="C53" i="10"/>
  <c r="D53" i="10"/>
  <c r="F53" i="10"/>
  <c r="G53" i="10" s="1"/>
  <c r="A53" i="10"/>
  <c r="B52" i="10"/>
  <c r="C52" i="10"/>
  <c r="D52" i="10"/>
  <c r="F52" i="10"/>
  <c r="G52" i="10" s="1"/>
  <c r="A52" i="10"/>
  <c r="B51" i="10"/>
  <c r="C51" i="10"/>
  <c r="D51" i="10"/>
  <c r="F51" i="10"/>
  <c r="G51" i="10" s="1"/>
  <c r="A51" i="10"/>
  <c r="B47" i="10"/>
  <c r="C47" i="10"/>
  <c r="D47" i="10"/>
  <c r="F47" i="10"/>
  <c r="G47" i="10" s="1"/>
  <c r="A47" i="10"/>
  <c r="G48" i="10"/>
  <c r="B12" i="9"/>
  <c r="C12" i="9"/>
  <c r="D12" i="9"/>
  <c r="A12" i="9"/>
  <c r="B11" i="9"/>
  <c r="C11" i="9"/>
  <c r="D11" i="9"/>
  <c r="A11" i="9"/>
  <c r="D10" i="9"/>
  <c r="B10" i="9"/>
  <c r="C10" i="9"/>
  <c r="A10" i="9"/>
  <c r="B39" i="10"/>
  <c r="C39" i="10"/>
  <c r="D39" i="10"/>
  <c r="F39" i="10"/>
  <c r="G39" i="10" s="1"/>
  <c r="B40" i="10"/>
  <c r="C40" i="10"/>
  <c r="D40" i="10"/>
  <c r="F40" i="10"/>
  <c r="G40" i="10" s="1"/>
  <c r="A40" i="10"/>
  <c r="A39" i="10"/>
  <c r="B35" i="10"/>
  <c r="C35" i="10"/>
  <c r="D35" i="10"/>
  <c r="F35" i="10"/>
  <c r="G35" i="10" s="1"/>
  <c r="A35" i="10"/>
  <c r="G41" i="10"/>
  <c r="G36" i="10"/>
  <c r="B28" i="10"/>
  <c r="C28" i="10"/>
  <c r="D28" i="10"/>
  <c r="F28" i="10"/>
  <c r="G28" i="10" s="1"/>
  <c r="A28" i="10"/>
  <c r="B27" i="10"/>
  <c r="C27" i="10"/>
  <c r="D27" i="10"/>
  <c r="F27" i="10"/>
  <c r="G27" i="10" s="1"/>
  <c r="A27" i="10"/>
  <c r="B23" i="10"/>
  <c r="C23" i="10"/>
  <c r="D23" i="10"/>
  <c r="F23" i="10"/>
  <c r="G23" i="10" s="1"/>
  <c r="A23" i="10"/>
  <c r="B11" i="10"/>
  <c r="C11" i="10"/>
  <c r="D11" i="10"/>
  <c r="F11" i="10"/>
  <c r="G11" i="10" s="1"/>
  <c r="A11" i="10"/>
  <c r="G29" i="10"/>
  <c r="G24" i="10"/>
  <c r="B16" i="10"/>
  <c r="C16" i="10"/>
  <c r="D16" i="10"/>
  <c r="F16" i="10"/>
  <c r="G16" i="10" s="1"/>
  <c r="A16" i="10"/>
  <c r="B15" i="10"/>
  <c r="C15" i="10"/>
  <c r="D15" i="10"/>
  <c r="F15" i="10"/>
  <c r="G15" i="10" s="1"/>
  <c r="A15" i="10"/>
  <c r="G17" i="10"/>
  <c r="G12" i="10"/>
  <c r="AB83" i="4"/>
  <c r="AB81" i="4"/>
  <c r="AB78" i="4"/>
  <c r="AB76" i="4"/>
  <c r="AB74" i="4"/>
  <c r="AB72" i="4"/>
  <c r="AB70" i="4"/>
  <c r="AB68" i="4"/>
  <c r="AB66" i="4"/>
  <c r="AB63" i="4"/>
  <c r="AB61" i="4"/>
  <c r="AB58" i="4"/>
  <c r="AB56" i="4"/>
  <c r="AB54" i="4"/>
  <c r="AB51" i="4"/>
  <c r="AB49" i="4"/>
  <c r="AB47" i="4"/>
  <c r="AB45" i="4"/>
  <c r="AB43" i="4"/>
  <c r="AB41" i="4"/>
  <c r="AB38" i="4"/>
  <c r="AB36" i="4"/>
  <c r="AB34" i="4"/>
  <c r="AB31" i="4"/>
  <c r="AB28" i="4"/>
  <c r="AB26" i="4"/>
  <c r="AB24" i="4"/>
  <c r="AB22" i="4"/>
  <c r="AB20" i="4"/>
  <c r="G41" i="15" l="1"/>
  <c r="H41" i="15" s="1"/>
  <c r="I41" i="15" s="1"/>
  <c r="G13" i="10"/>
  <c r="G141" i="9"/>
  <c r="G142" i="9" s="1"/>
  <c r="G121" i="9"/>
  <c r="G122" i="9" s="1"/>
  <c r="G148" i="9"/>
  <c r="G149" i="9" s="1"/>
  <c r="G178" i="9"/>
  <c r="G179" i="9" s="1"/>
  <c r="G135" i="9"/>
  <c r="G136" i="9" s="1"/>
  <c r="G127" i="9"/>
  <c r="G128" i="9" s="1"/>
  <c r="G25" i="10"/>
  <c r="G73" i="10"/>
  <c r="G49" i="10"/>
  <c r="G37" i="10"/>
  <c r="G78" i="10"/>
  <c r="G89" i="9"/>
  <c r="G90" i="9" s="1"/>
  <c r="G91" i="9" s="1"/>
  <c r="G28" i="15" s="1"/>
  <c r="H28" i="15" s="1"/>
  <c r="I28" i="15" s="1"/>
  <c r="G76" i="9"/>
  <c r="G61" i="10"/>
  <c r="G66" i="10"/>
  <c r="G57" i="9"/>
  <c r="G58" i="9" s="1"/>
  <c r="G59" i="9" s="1"/>
  <c r="G43" i="9"/>
  <c r="G45" i="9" s="1"/>
  <c r="G46" i="9" s="1"/>
  <c r="G37" i="9"/>
  <c r="G38" i="9" s="1"/>
  <c r="G39" i="9" s="1"/>
  <c r="G25" i="9"/>
  <c r="G24" i="9"/>
  <c r="G19" i="9"/>
  <c r="G20" i="9" s="1"/>
  <c r="G54" i="10"/>
  <c r="G42" i="10"/>
  <c r="G30" i="10"/>
  <c r="G18" i="10"/>
  <c r="J82" i="4"/>
  <c r="T73" i="4"/>
  <c r="J84" i="4"/>
  <c r="I39" i="15" l="1"/>
  <c r="I19" i="11" s="1"/>
  <c r="AC68" i="4"/>
  <c r="AC45" i="4"/>
  <c r="I25" i="15"/>
  <c r="J80" i="4"/>
  <c r="G19" i="10"/>
  <c r="F10" i="9" s="1"/>
  <c r="G10" i="9" s="1"/>
  <c r="G55" i="10"/>
  <c r="F31" i="9" s="1"/>
  <c r="G31" i="9" s="1"/>
  <c r="G32" i="9" s="1"/>
  <c r="G33" i="9" s="1"/>
  <c r="G79" i="10"/>
  <c r="F114" i="9" s="1"/>
  <c r="G114" i="9" s="1"/>
  <c r="G115" i="9" s="1"/>
  <c r="G116" i="9" s="1"/>
  <c r="G102" i="9"/>
  <c r="G103" i="9" s="1"/>
  <c r="G104" i="9" s="1"/>
  <c r="J50" i="4" s="1"/>
  <c r="G31" i="10"/>
  <c r="F11" i="9" s="1"/>
  <c r="G11" i="9" s="1"/>
  <c r="G108" i="9"/>
  <c r="G109" i="9" s="1"/>
  <c r="G110" i="9" s="1"/>
  <c r="G26" i="9"/>
  <c r="G27" i="9" s="1"/>
  <c r="G95" i="9"/>
  <c r="G97" i="9" s="1"/>
  <c r="G98" i="9" s="1"/>
  <c r="G43" i="10"/>
  <c r="F12" i="9" s="1"/>
  <c r="G12" i="9" s="1"/>
  <c r="G63" i="9"/>
  <c r="G65" i="9" s="1"/>
  <c r="G66" i="9" s="1"/>
  <c r="G51" i="9"/>
  <c r="G67" i="10"/>
  <c r="G70" i="9"/>
  <c r="G71" i="9" s="1"/>
  <c r="G72" i="9" s="1"/>
  <c r="T79" i="4"/>
  <c r="L71" i="4"/>
  <c r="J71" i="4"/>
  <c r="J75" i="4"/>
  <c r="D75" i="4"/>
  <c r="T75" i="4"/>
  <c r="L75" i="4"/>
  <c r="I50" i="15" l="1"/>
  <c r="I16" i="11"/>
  <c r="I21" i="11" s="1"/>
  <c r="T55" i="4"/>
  <c r="G13" i="9"/>
  <c r="G14" i="9" s="1"/>
  <c r="L52" i="4"/>
  <c r="G50" i="9"/>
  <c r="G52" i="9" s="1"/>
  <c r="G53" i="9" s="1"/>
  <c r="F83" i="9"/>
  <c r="G83" i="9" s="1"/>
  <c r="G84" i="9" s="1"/>
  <c r="G85" i="9" s="1"/>
  <c r="J44" i="4" s="1"/>
  <c r="G78" i="9"/>
  <c r="G79" i="9" s="1"/>
  <c r="T42" i="4" s="1"/>
  <c r="T59" i="4"/>
  <c r="D29" i="4"/>
  <c r="L46" i="4"/>
  <c r="L77" i="4"/>
  <c r="D50" i="4"/>
  <c r="L50" i="4"/>
  <c r="T50" i="4"/>
  <c r="AB80" i="4"/>
  <c r="T67" i="4"/>
  <c r="L67" i="4"/>
  <c r="J67" i="4"/>
  <c r="D67" i="4"/>
  <c r="L21" i="4"/>
  <c r="J21" i="4"/>
  <c r="D21" i="4"/>
  <c r="T21" i="4"/>
  <c r="L42" i="4" l="1"/>
  <c r="D42" i="4"/>
  <c r="D44" i="4"/>
  <c r="J42" i="4"/>
  <c r="T44" i="4"/>
  <c r="L44" i="4"/>
  <c r="D32" i="4"/>
  <c r="D30" i="4" s="1"/>
  <c r="D59" i="4"/>
  <c r="J59" i="4"/>
  <c r="L59" i="4"/>
  <c r="T52" i="4"/>
  <c r="D55" i="4"/>
  <c r="T46" i="4"/>
  <c r="L29" i="4"/>
  <c r="J55" i="4"/>
  <c r="J52" i="4"/>
  <c r="D52" i="4"/>
  <c r="L55" i="4"/>
  <c r="J46" i="4"/>
  <c r="D46" i="4"/>
  <c r="T29" i="4"/>
  <c r="J29" i="4"/>
  <c r="J39" i="4"/>
  <c r="D39" i="4"/>
  <c r="T39" i="4"/>
  <c r="L39" i="4"/>
  <c r="T77" i="4"/>
  <c r="L25" i="4"/>
  <c r="J25" i="4"/>
  <c r="T25" i="4"/>
  <c r="D25" i="4"/>
  <c r="T23" i="4"/>
  <c r="L23" i="4"/>
  <c r="J23" i="4"/>
  <c r="D23" i="4"/>
  <c r="T37" i="4"/>
  <c r="D37" i="4"/>
  <c r="L37" i="4"/>
  <c r="J37" i="4"/>
  <c r="T27" i="4"/>
  <c r="L27" i="4"/>
  <c r="D27" i="4"/>
  <c r="J27" i="4"/>
  <c r="D48" i="4"/>
  <c r="T48" i="4"/>
  <c r="L48" i="4"/>
  <c r="J48" i="4"/>
  <c r="T57" i="4"/>
  <c r="T53" i="4" s="1"/>
  <c r="L57" i="4"/>
  <c r="J57" i="4"/>
  <c r="D57" i="4"/>
  <c r="T62" i="4"/>
  <c r="L62" i="4"/>
  <c r="J62" i="4"/>
  <c r="D62" i="4"/>
  <c r="D69" i="4"/>
  <c r="D65" i="4" s="1"/>
  <c r="T69" i="4"/>
  <c r="L69" i="4"/>
  <c r="L65" i="4" s="1"/>
  <c r="J69" i="4"/>
  <c r="J65" i="4" s="1"/>
  <c r="T64" i="4"/>
  <c r="L64" i="4"/>
  <c r="J64" i="4"/>
  <c r="D64" i="4"/>
  <c r="T35" i="4"/>
  <c r="L35" i="4"/>
  <c r="J35" i="4"/>
  <c r="D35" i="4"/>
  <c r="T65" i="4" l="1"/>
  <c r="AB65" i="4" s="1"/>
  <c r="T32" i="4"/>
  <c r="T30" i="4" s="1"/>
  <c r="L40" i="4"/>
  <c r="J32" i="4"/>
  <c r="J30" i="4" s="1"/>
  <c r="L32" i="4"/>
  <c r="L30" i="4" s="1"/>
  <c r="J40" i="4"/>
  <c r="D53" i="4"/>
  <c r="J53" i="4"/>
  <c r="T40" i="4"/>
  <c r="D40" i="4"/>
  <c r="L53" i="4"/>
  <c r="J33" i="4"/>
  <c r="L19" i="4"/>
  <c r="L33" i="4"/>
  <c r="T19" i="4"/>
  <c r="L60" i="4"/>
  <c r="J19" i="4"/>
  <c r="D19" i="4"/>
  <c r="AB19" i="4" s="1"/>
  <c r="T60" i="4"/>
  <c r="D33" i="4"/>
  <c r="T33" i="4"/>
  <c r="J60" i="4"/>
  <c r="E8" i="6"/>
  <c r="D60" i="4"/>
  <c r="D85" i="4" s="1"/>
  <c r="D87" i="4" l="1"/>
  <c r="AB60" i="4"/>
  <c r="AB40" i="4"/>
  <c r="AB53" i="4"/>
  <c r="L85" i="4"/>
  <c r="T85" i="4"/>
  <c r="AB30" i="4"/>
  <c r="E9" i="6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J85" i="4"/>
  <c r="T87" i="4" s="1"/>
  <c r="AB33" i="4"/>
  <c r="AB85" i="4" l="1"/>
  <c r="T86" i="4" s="1"/>
  <c r="L87" i="4"/>
  <c r="J87" i="4"/>
  <c r="D86" i="4" l="1"/>
  <c r="L86" i="4"/>
  <c r="J86" i="4"/>
  <c r="AB87" i="4" l="1"/>
  <c r="D88" i="4"/>
  <c r="J88" i="4" s="1"/>
  <c r="L88" i="4" s="1"/>
  <c r="T88" i="4" s="1"/>
</calcChain>
</file>

<file path=xl/sharedStrings.xml><?xml version="1.0" encoding="utf-8"?>
<sst xmlns="http://schemas.openxmlformats.org/spreadsheetml/2006/main" count="1005" uniqueCount="318">
  <si>
    <r>
      <rPr>
        <b/>
        <sz val="11"/>
        <color rgb="FF000000"/>
        <rFont val="Times New Roman"/>
        <family val="1"/>
      </rPr>
      <t>SERVIÇO PÚBLICO FEDERAL</t>
    </r>
    <r>
      <rPr>
        <b/>
        <sz val="11"/>
        <color rgb="FF000000"/>
        <rFont val="Times New Roman"/>
        <family val="1"/>
      </rPr>
      <t xml:space="preserve">
CONSELHO REGIONAL DE ENGENHARIA E AGRONOMIA – CREA-MA</t>
    </r>
    <r>
      <rPr>
        <b/>
        <sz val="11"/>
        <color rgb="FF000000"/>
        <rFont val="Times New Roman"/>
        <family val="1"/>
      </rPr>
      <t xml:space="preserve">
</t>
    </r>
    <r>
      <rPr>
        <sz val="8"/>
        <color rgb="FF000000"/>
        <rFont val="Times New Roman"/>
        <family val="1"/>
      </rPr>
      <t>Rua 28 de julho, 214, Reviver, Centro – CEP: 65010-200</t>
    </r>
    <r>
      <rPr>
        <sz val="8"/>
        <color rgb="FF000000"/>
        <rFont val="Times New Roman"/>
        <family val="1"/>
      </rPr>
      <t xml:space="preserve">
www.creama.org.br – telefone (98) 2106 8324</t>
    </r>
    <r>
      <rPr>
        <sz val="8"/>
        <color rgb="FF000000"/>
        <rFont val="Times New Roman"/>
        <family val="1"/>
      </rPr>
      <t xml:space="preserve">
CNPJ: 06062038/0001-75</t>
    </r>
  </si>
  <si>
    <t>Ref.:Elaboração de Projeto para a nova sede do CREA-MA</t>
  </si>
  <si>
    <t>Local:</t>
  </si>
  <si>
    <t>São Luís (MA)</t>
  </si>
  <si>
    <t>Data:  19/06/2020</t>
  </si>
  <si>
    <t>COMPOSIÇÃO DE CUSTOS UNITÁRIOS</t>
  </si>
  <si>
    <t>Fonte: própria</t>
  </si>
  <si>
    <t>1.1</t>
  </si>
  <si>
    <t>FONTE</t>
  </si>
  <si>
    <t>UNID</t>
  </si>
  <si>
    <t>COEFICIENTE</t>
  </si>
  <si>
    <t>PREÇO UNITÁRIO</t>
  </si>
  <si>
    <t>TOTAL</t>
  </si>
  <si>
    <t>PRÓPRIA</t>
  </si>
  <si>
    <t>UN</t>
  </si>
  <si>
    <t>TOTAL SERVICO:</t>
  </si>
  <si>
    <t>1.2</t>
  </si>
  <si>
    <t>2.1</t>
  </si>
  <si>
    <t>MATERIAL</t>
  </si>
  <si>
    <t>TOTAL MATERIAL:</t>
  </si>
  <si>
    <t>SINAPI</t>
  </si>
  <si>
    <t>H</t>
  </si>
  <si>
    <t>2.2</t>
  </si>
  <si>
    <t>2.3</t>
  </si>
  <si>
    <t>2.4</t>
  </si>
  <si>
    <t>2.5</t>
  </si>
  <si>
    <t>3.1</t>
  </si>
  <si>
    <t>4.1</t>
  </si>
  <si>
    <t>4.2</t>
  </si>
  <si>
    <t>4.3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</si>
  <si>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</si>
  <si>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</si>
  <si>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</si>
  <si>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</si>
  <si>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</si>
  <si>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</si>
  <si>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</si>
  <si>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</si>
  <si>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</si>
  <si>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7.1</t>
  </si>
  <si>
    <t>7.2</t>
  </si>
  <si>
    <t>8.1</t>
  </si>
  <si>
    <t>8.2</t>
  </si>
  <si>
    <t>8.3</t>
  </si>
  <si>
    <t>8.4</t>
  </si>
  <si>
    <t>8.5</t>
  </si>
  <si>
    <t>8.6</t>
  </si>
  <si>
    <t>8.7</t>
  </si>
  <si>
    <t>9.1</t>
  </si>
  <si>
    <t>ART CREA</t>
  </si>
  <si>
    <t>9.2</t>
  </si>
  <si>
    <t>RRT CAU</t>
  </si>
  <si>
    <t>ITEM</t>
  </si>
  <si>
    <t>CÓDIGO</t>
  </si>
  <si>
    <t>CRONOGRAMA FÍSICO-FINANCEIRO</t>
  </si>
  <si>
    <t>DESCRIMINAÇÃO</t>
  </si>
  <si>
    <t>MÊS 1</t>
  </si>
  <si>
    <t>MÊS 2</t>
  </si>
  <si>
    <t>MÊS 3</t>
  </si>
  <si>
    <t>MÊS 4</t>
  </si>
  <si>
    <t>MÊS 5</t>
  </si>
  <si>
    <t>MÊS 6</t>
  </si>
  <si>
    <t>AP</t>
  </si>
  <si>
    <t>PL</t>
  </si>
  <si>
    <t>PB</t>
  </si>
  <si>
    <t>PE</t>
  </si>
  <si>
    <t>1</t>
  </si>
  <si>
    <t>SERVIÇOS TOPOGRÁFICOS E GEOTÉCNICOS</t>
  </si>
  <si>
    <t>2</t>
  </si>
  <si>
    <t>PROJETOS ARQUITETÔNICOS</t>
  </si>
  <si>
    <t>3</t>
  </si>
  <si>
    <t>PROJETOS DE FUNDAÇÕES E ESTRUTURAS</t>
  </si>
  <si>
    <t>4</t>
  </si>
  <si>
    <t>PROJETOS HIDROSSANITÁRIOS</t>
  </si>
  <si>
    <t>5</t>
  </si>
  <si>
    <t>PROJETOS ELÉTRICOS</t>
  </si>
  <si>
    <t>5.7</t>
  </si>
  <si>
    <t>6</t>
  </si>
  <si>
    <t>PROJETOS MECÂNICOS</t>
  </si>
  <si>
    <t>7</t>
  </si>
  <si>
    <t>PROJETOS DE COMBATE A INCÊNDIO E SPDA</t>
  </si>
  <si>
    <t>8</t>
  </si>
  <si>
    <t>PROJETOS DIVERSOS</t>
  </si>
  <si>
    <t>9</t>
  </si>
  <si>
    <t>TAXAS</t>
  </si>
  <si>
    <t>VALOR POR ETAPA</t>
  </si>
  <si>
    <t>RS</t>
  </si>
  <si>
    <t>%</t>
  </si>
  <si>
    <t>VALOR ACUMULADO</t>
  </si>
  <si>
    <t>R$</t>
  </si>
  <si>
    <t>Local: São Luís (MA)</t>
  </si>
  <si>
    <t>PLANILHA ORÇAMENTÁRIA</t>
  </si>
  <si>
    <t xml:space="preserve">
</t>
  </si>
  <si>
    <t>DESCRIÇÃO</t>
  </si>
  <si>
    <t>UND</t>
  </si>
  <si>
    <t>QTD</t>
  </si>
  <si>
    <t>PREÇO
TOTAL R$</t>
  </si>
  <si>
    <t>PROJETOS DE FUNDAÇÕES E SUPRAESTRUTURA</t>
  </si>
  <si>
    <t>DIVERSOS</t>
  </si>
  <si>
    <t>CURVA ABC DE SERVIÇOS</t>
  </si>
  <si>
    <t>Descriminação</t>
  </si>
  <si>
    <t>Valor</t>
  </si>
  <si>
    <t>Participação (%)</t>
  </si>
  <si>
    <t>Participação acumulada (%)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</si>
  <si>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</si>
  <si>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</si>
  <si>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</si>
  <si>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</si>
  <si>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</si>
  <si>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</si>
  <si>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</si>
  <si>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</si>
  <si>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</si>
  <si>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</si>
  <si>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</si>
  <si>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</si>
  <si>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</si>
  <si>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</si>
  <si>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</si>
  <si>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</si>
  <si>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</si>
  <si>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</si>
  <si>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</si>
  <si>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</si>
  <si>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</si>
  <si>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</si>
  <si>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</si>
  <si>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</si>
  <si>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</si>
  <si>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</si>
  <si>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</si>
  <si>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</si>
  <si>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</si>
  <si>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</si>
  <si>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COMPOSIÇÃO DO BDI</t>
  </si>
  <si>
    <t>ENCARGOS SOCIAIS</t>
  </si>
  <si>
    <t>Fonte: SINAPI2020</t>
  </si>
  <si>
    <t>ORSE</t>
  </si>
  <si>
    <t>MO</t>
  </si>
  <si>
    <t>CODIGO</t>
  </si>
  <si>
    <t>TOPOGRAFO COM ENCARGOS COMPLEMENTARES</t>
  </si>
  <si>
    <t>1.3</t>
  </si>
  <si>
    <t>C2290</t>
  </si>
  <si>
    <t>SONDAGEM À PERCUSSÃO P/RECONHECIMENTO DO SUBSOLO</t>
  </si>
  <si>
    <t>SEINFRA</t>
  </si>
  <si>
    <t>C2937</t>
  </si>
  <si>
    <t>RELATÓRIO FINAL DE SONDAGEM</t>
  </si>
  <si>
    <t>P UNIT S/ BDI</t>
  </si>
  <si>
    <t>P UNIT C/ BDI</t>
  </si>
  <si>
    <t>VALOR S/ BDI:</t>
  </si>
  <si>
    <r>
      <rPr>
        <b/>
        <sz val="11"/>
        <color rgb="FF000000"/>
        <rFont val="Times New Roman"/>
        <family val="1"/>
      </rPr>
      <t xml:space="preserve">SERVIÇO PÚBLICO FEDERAL
CONSELHO REGIONAL DE ENGENHARIA E AGRONOMIA – CREA-MA
</t>
    </r>
    <r>
      <rPr>
        <sz val="8"/>
        <color rgb="FF000000"/>
        <rFont val="Times New Roman"/>
        <family val="1"/>
      </rPr>
      <t>Rua 28 de julho, 214, Reviver, Centro – CEP: 65010-200
www.creama.org.br – telefone (98) 2106 8324
CNPJ: 06062038/0001-75</t>
    </r>
  </si>
  <si>
    <t>DESENHO DE TOPOGRAFIA ALTIMETRICA</t>
  </si>
  <si>
    <t>REF.: STABILE 000 164</t>
  </si>
  <si>
    <t>05554/ORSE</t>
  </si>
  <si>
    <t>DESENHISTA DETALHISTA COM ENCARGOS COMPLEMENTARES</t>
  </si>
  <si>
    <t>INSUMOS</t>
  </si>
  <si>
    <t>DESENHO DE TOPOGRAFIA PLANIALTIMETRICA</t>
  </si>
  <si>
    <t>REF.: STABILE 000 165</t>
  </si>
  <si>
    <t>PLOTAGEM EM PAPEL FORMATO A-1</t>
  </si>
  <si>
    <t>REF.: STABILE 000 166</t>
  </si>
  <si>
    <t>DESENHO DE TOPOGRAFIA LOTE E ARRUAMENTO</t>
  </si>
  <si>
    <t>CP-001</t>
  </si>
  <si>
    <t>PROJETO TOPOGRÁFICO ALTIMETRIA, PLANIALTIMETRIA, LOTE E ARRUAMENTO</t>
  </si>
  <si>
    <t>PRANCHA</t>
  </si>
  <si>
    <t>PROJETO DE ARQUITETURA</t>
  </si>
  <si>
    <t>CA 000 164</t>
  </si>
  <si>
    <t>CA 000 165</t>
  </si>
  <si>
    <t>CA 000 166</t>
  </si>
  <si>
    <t>DESENHISTA PROJETISTA COM ENCARGOS COMPLEMENTARES</t>
  </si>
  <si>
    <t>CA 000 137</t>
  </si>
  <si>
    <t>REF.: STABILE 000 137</t>
  </si>
  <si>
    <t>CP-002</t>
  </si>
  <si>
    <t>CP-003</t>
  </si>
  <si>
    <t>PROJETO DE URBANIZAÇÃO E PAISAGISMO</t>
  </si>
  <si>
    <t>CP-004</t>
  </si>
  <si>
    <t>PROJETO DE COMUNICAÇÃO VISUAL</t>
  </si>
  <si>
    <t>CP-005</t>
  </si>
  <si>
    <t>PROJETO DE CONDICIONAMENTO ACÚSTICO</t>
  </si>
  <si>
    <t>CP-006</t>
  </si>
  <si>
    <t>PROJETO DE LUMINOTECNICA</t>
  </si>
  <si>
    <t>ENGENHEIRO JUNIOR COM ENCARGOS COMPLEMENTARES</t>
  </si>
  <si>
    <t>ARQUITETO SENIOR COM ENCARGOS COMPLEMENTARES</t>
  </si>
  <si>
    <t>ENGENHEIRO SENIOR COM ENCARGOS COMPLEMENTARES</t>
  </si>
  <si>
    <t>CP-007</t>
  </si>
  <si>
    <t>CP-008</t>
  </si>
  <si>
    <t>PROJETO ESTRUTURAL - FUNDAÇÃO</t>
  </si>
  <si>
    <t>PROJETO ESTRUTURAL - SUPERESTRUTURA</t>
  </si>
  <si>
    <t>CP-009</t>
  </si>
  <si>
    <t>PROJETO DE INSTALAÇÕES DE ÁGUA FRIA (INCLUINDO REÚSO DE ÁGUAS PLUVIAIS E DE DRENAGEM DO SISTEMA DE AR CONDICIONADO)</t>
  </si>
  <si>
    <t>CP-010</t>
  </si>
  <si>
    <t>CP-011</t>
  </si>
  <si>
    <t>PROJETO DE INSTALAÇÕES SANITÁRIAS</t>
  </si>
  <si>
    <t>PROJETO DE INSTALAÇÕES ELÉTRICAS</t>
  </si>
  <si>
    <t>CP-012</t>
  </si>
  <si>
    <t>CA 000 143</t>
  </si>
  <si>
    <t>REF.: STABILE 000 143</t>
  </si>
  <si>
    <t>ENGENHEIRO ELETRICISTA COM ENCARGOS COMPLEMENTARES</t>
  </si>
  <si>
    <t>PROJETO DE ENERGIA FOTOVOLTAICA</t>
  </si>
  <si>
    <t>CP-013</t>
  </si>
  <si>
    <t>CP-014</t>
  </si>
  <si>
    <t>CP-015</t>
  </si>
  <si>
    <t>CP-016</t>
  </si>
  <si>
    <t>CP-017</t>
  </si>
  <si>
    <t>PROJETO DE SUBESTAÇÃO ELÉTRICA</t>
  </si>
  <si>
    <t>PROJETO DE TELEFONIA, LÓGICA E INTERNET</t>
  </si>
  <si>
    <t>PROJETO DE SONORIZAÇÃO</t>
  </si>
  <si>
    <t>PROJETO DE CFTV</t>
  </si>
  <si>
    <t>CP-018</t>
  </si>
  <si>
    <t>CP-019</t>
  </si>
  <si>
    <t>CP-020</t>
  </si>
  <si>
    <t>PROJETO DE TRANSPORTE VERTICAL</t>
  </si>
  <si>
    <t>CA 000 142 ADP</t>
  </si>
  <si>
    <t>DESENHO DE PROJETO DE ESTRUTURA DE TRANSPORTE VERTICAL</t>
  </si>
  <si>
    <t>REF.: STABILE 000 142</t>
  </si>
  <si>
    <t>PROJETO DE INSTALAÇÕES DE GÁS LIQUEFEITO DE PETRÓLEO</t>
  </si>
  <si>
    <t>07030/ORSE</t>
  </si>
  <si>
    <t>M²</t>
  </si>
  <si>
    <t>12812/ORSE</t>
  </si>
  <si>
    <t>PROJETO DE URBANIZAÇÃO</t>
  </si>
  <si>
    <t>12819/ORSE</t>
  </si>
  <si>
    <t>PROJETO DE PAISAGISMO</t>
  </si>
  <si>
    <t>13268/ORSE</t>
  </si>
  <si>
    <t>11495/ORSE</t>
  </si>
  <si>
    <t>PROJETO ESTRUTURAL - INCLUSIVE FUNDAÇÃO</t>
  </si>
  <si>
    <t>07103/ORSE</t>
  </si>
  <si>
    <t>07345/ORSE</t>
  </si>
  <si>
    <t>07341/ORSE</t>
  </si>
  <si>
    <t>07350/ORSE</t>
  </si>
  <si>
    <t>PROJETO DE TRATAMENTO DE ESGOTO</t>
  </si>
  <si>
    <t>07357/ORSE</t>
  </si>
  <si>
    <t>PROJETO DE CABEAMENTO ESTRUTURADO</t>
  </si>
  <si>
    <t>07362/ORSE</t>
  </si>
  <si>
    <t>PROJETO DE CLIMATIZAÇÃO E EXAUSTÃO</t>
  </si>
  <si>
    <t>07366/ORSE</t>
  </si>
  <si>
    <t>13263/ORSE</t>
  </si>
  <si>
    <t>PROJETO DE COMBATE A INCÊNDIO (SPRINKLER) COM ÁREA ACIMA DE 500M². OBSERVAÇÃO : APROVADO PELO CORPO DE BOMBEIROS.</t>
  </si>
  <si>
    <t>PROJETO DE SISTEMAS DE PREVENÇÃO DE COMBATE A INCÊNDIO E PÂNICO - APROVADO PELO CORPO DE BOMBEIRO</t>
  </si>
  <si>
    <t>07352/ORSE</t>
  </si>
  <si>
    <t>PROJETO DE COMBATE A INCÊNDIO COM ÁREA ACIMA DE 750M² COM HIDRANTE E EXTINTOR.OBSERVAÇÃO : APROVADO PELO CORPO DE BOMBEIROS</t>
  </si>
  <si>
    <t>CP-021</t>
  </si>
  <si>
    <t>COMPATIBILIZAÇÃO DE PROJETOS</t>
  </si>
  <si>
    <t>PROJETO DE COMPATIBILIZAÇÃO</t>
  </si>
  <si>
    <t>07347/ORSE</t>
  </si>
  <si>
    <t>PROJETO DE DRENAGEM DE ÁGUAS PLUVIAIS INCLUSIVE DE CLIMATIZAÇÃO</t>
  </si>
  <si>
    <t>11492/ORSE</t>
  </si>
  <si>
    <t>13615/ORSE</t>
  </si>
  <si>
    <t>07320/ORSE</t>
  </si>
  <si>
    <t>PROJETO DE ILUMINAÇÃO DE ÁREAS EXTERNAS</t>
  </si>
  <si>
    <t>13585/ORSE</t>
  </si>
  <si>
    <t>PROJETO DE MEDIDA DE PROTEÇÃO CONTRA SURTOS (MPS) COM ÁREA ACIMA DE 750 M². OBSERVAÇÃO: APROVADO PELO CORPO DE BOMBEIROS</t>
  </si>
  <si>
    <t>13260/ORSE</t>
  </si>
  <si>
    <t>PROJETO DE SISTEMA DE DETECÇÃO DE ALARME DE INCÊNDIO, ACIMA DE 500M²</t>
  </si>
  <si>
    <t>PROJETO DE PROTEÇÃO CONTRA DESCARGAS ATMOSFÉRICAS -SPDA</t>
  </si>
  <si>
    <t>11501/ORSE</t>
  </si>
  <si>
    <t>SUBSOLO</t>
  </si>
  <si>
    <t>TERREO</t>
  </si>
  <si>
    <t>AREA LIVRE</t>
  </si>
  <si>
    <t>AUDITORIO</t>
  </si>
  <si>
    <t>PLENARIA</t>
  </si>
  <si>
    <t>07359/ORSE</t>
  </si>
  <si>
    <t>12827/ORSE</t>
  </si>
  <si>
    <t>07319/ORSE</t>
  </si>
  <si>
    <t xml:space="preserve">PROJETO DE ARQUITETURA </t>
  </si>
  <si>
    <t>DESENHO PROJETO - PLANTA DE DETALHES - COMUNICAÇÃO VISUAL</t>
  </si>
  <si>
    <t>PROJETO DE INSTALAÇÕS HIDRÁULICAS</t>
  </si>
  <si>
    <t>PROJETO DE TELEFONIA</t>
  </si>
  <si>
    <t>07370/ORSE</t>
  </si>
  <si>
    <t>CP-022</t>
  </si>
  <si>
    <t>CP-023</t>
  </si>
  <si>
    <t>CP-024</t>
  </si>
  <si>
    <t>CP-025</t>
  </si>
  <si>
    <t>CP-026</t>
  </si>
  <si>
    <t>CP-027</t>
  </si>
  <si>
    <t>CP-028</t>
  </si>
  <si>
    <t>CP-029</t>
  </si>
  <si>
    <t>PLANOS DE LICENCIAMENTO AMBIENTAL (PCA E PGRCC)</t>
  </si>
  <si>
    <t>CAU 001</t>
  </si>
  <si>
    <t>CAU 002</t>
  </si>
  <si>
    <t>PLANO DE CONTROLE AMBIENTAL : PV = S x BH x Fp x R</t>
  </si>
  <si>
    <t>PGRCC : PV = S x BH x Fp x R</t>
  </si>
  <si>
    <t>CAU</t>
  </si>
  <si>
    <t>MERCADO 001</t>
  </si>
  <si>
    <t>MERCADO</t>
  </si>
  <si>
    <t>CADERNO DE ENCARGOS E MEMORIAL DESCRITIVO DE ACABAMENTOS E SISTEMAS PREDIAIS</t>
  </si>
  <si>
    <t>CAU 003</t>
  </si>
  <si>
    <t>CADERNO DE ENCARGOS E MEMORIAL DESCRITIVO DE ACABAMENTOS E SISTEMAS PREDIAIS: PV = S x BH x Fp x R</t>
  </si>
  <si>
    <t>CRONOGRAMA FÍSICO-FINANCEIRO E CURVA ABC</t>
  </si>
  <si>
    <t>ORÇAMENTO ANALÍTICO DA OBRA COM MEMORIA DE CÁLCULO</t>
  </si>
  <si>
    <t>CAU 004</t>
  </si>
  <si>
    <t>BDI</t>
  </si>
  <si>
    <t>11397/ORSE NOV2020</t>
  </si>
  <si>
    <t>PLACA DE OBRA EM LONA COM IMPRESSÃO DIGITAL 1,50 X 2,00M, INCLUSIVE ESTRUTURA EM METALON 20 X 20CM E ESCORAMENTO, INSTALADA</t>
  </si>
  <si>
    <t>CREA 001</t>
  </si>
  <si>
    <t>TAXA DO CREA</t>
  </si>
  <si>
    <t>CREA</t>
  </si>
  <si>
    <t>TAXA CAU RRT</t>
  </si>
  <si>
    <t>CAU 005</t>
  </si>
  <si>
    <t>L.S Hora: 85,68%│L.S Mês: 49,33%</t>
  </si>
  <si>
    <t>Própria/ Fonte: SINAPI2020/12 com desoneração; ORSE NOV 2020 ; SEINFRA</t>
  </si>
  <si>
    <t>VALOR ORÇAMENTO COM BDI:</t>
  </si>
  <si>
    <t>BDI: 25% │L.S Hora: 85,68%│L.S Mês: 49,33%</t>
  </si>
  <si>
    <t>COMPOSIÇÃO DE CUSTOS UNITÁRIOS AUXILIARES</t>
  </si>
  <si>
    <t>Data:  02/02/2020</t>
  </si>
  <si>
    <t>Data:  02/02/2021</t>
  </si>
  <si>
    <t>BDI: 25% │L.S Hora: 84,19%│L.S Mês: 48,08%</t>
  </si>
  <si>
    <t>ESTIMATIVA DE ÁREAS DO PROJETO</t>
  </si>
  <si>
    <t>QUANT</t>
  </si>
  <si>
    <t>LOCAL</t>
  </si>
  <si>
    <t>M2</t>
  </si>
  <si>
    <t>EXTERNO</t>
  </si>
  <si>
    <t>PRIMEIRO PAVIMENTO</t>
  </si>
  <si>
    <t>SEGUNDO PAVIMENTO</t>
  </si>
  <si>
    <t>RESUMO DA PLANILHA</t>
  </si>
  <si>
    <t>MAQUETE FÍSICA NA ESCALA 1:75</t>
  </si>
  <si>
    <t>PROJETO INSTALAÇÕES ELÉTRICAS FOTOVOLTAÍCA</t>
  </si>
  <si>
    <t>PRIMEIRO PAV</t>
  </si>
  <si>
    <t>SEGUNDO PAV</t>
  </si>
  <si>
    <t>IMPORTA O PRESENTE ORÇAMENTO O VALOR DE R$ 431.628,64 ( Quatrocentos e trinta e um mil seissentos e vinte e oito reais e sessenta e quatro centavos).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</si>
</sst>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R$ &quot;#,##0.00"/>
    <numFmt numFmtId="165" formatCode="0.00000000"/>
    <numFmt numFmtId="166" formatCode="[$R$-416]&quot; &quot;#,##0.00"/>
    <numFmt numFmtId="167" formatCode="[$R$]&quot; &quot;#,##0.00"/>
    <numFmt numFmtId="168" formatCode="0.000%"/>
    <numFmt numFmtId="169" formatCode="&quot; &quot;[$R$-416]&quot; &quot;#,##0.00&quot; &quot;;&quot;-&quot;[$R$-416]&quot; &quot;#,##0.00&quot; &quot;;&quot; &quot;[$R$-416]&quot; -&quot;00&quot; &quot;;&quot; &quot;@&quot; &quot;"/>
  </numFmts>
  <fonts count="2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FF0000"/>
      <name val="Calibri"/>
      <family val="2"/>
    </font>
    <font>
      <sz val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8497B0"/>
        <bgColor rgb="FF8497B0"/>
      </patternFill>
    </fill>
    <fill>
      <patternFill patternType="solid">
        <fgColor rgb="FFCCCCCC"/>
        <bgColor rgb="FFCCCCCC"/>
      </patternFill>
    </fill>
    <fill>
      <patternFill patternType="solid">
        <fgColor rgb="FFBFBFBF"/>
        <bgColor rgb="FFBFBFBF"/>
      </patternFill>
    </fill>
    <fill>
      <patternFill patternType="solid">
        <fgColor rgb="FFA6A6A6"/>
        <bgColor rgb="FFA6A6A6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</fills>
  <borders count="10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dashed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/>
      <bottom/>
      <diagonal/>
    </border>
    <border>
      <left/>
      <right style="dashed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ashed">
        <color rgb="FF000000"/>
      </right>
      <top style="thin">
        <color rgb="FF000000"/>
      </top>
      <bottom/>
      <diagonal/>
    </border>
    <border>
      <left style="dashed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dotted">
        <color rgb="FF000000"/>
      </bottom>
      <diagonal/>
    </border>
    <border>
      <left style="dash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ashed">
        <color rgb="FF000000"/>
      </right>
      <top style="thin">
        <color rgb="FF000000"/>
      </top>
      <bottom style="dotted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ash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dotted">
        <color rgb="FF000000"/>
      </top>
      <bottom style="thin">
        <color rgb="FF000000"/>
      </bottom>
      <diagonal/>
    </border>
    <border>
      <left style="dash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ashed">
        <color rgb="FF000000"/>
      </right>
      <top style="dotted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 style="dashed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/>
      <top style="thin">
        <color rgb="FF000000"/>
      </top>
      <bottom/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dotted">
        <color rgb="FF000000"/>
      </left>
      <right style="dashed">
        <color rgb="FF000000"/>
      </right>
      <top style="thin">
        <color rgb="FF000000"/>
      </top>
      <bottom style="dashed">
        <color rgb="FF000000"/>
      </bottom>
      <diagonal/>
    </border>
    <border>
      <left style="dotted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32">
    <xf numFmtId="0" fontId="0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4" fillId="8" borderId="1" applyNumberForma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60">
    <xf numFmtId="0" fontId="0" fillId="0" borderId="0" xfId="0"/>
    <xf numFmtId="0" fontId="17" fillId="0" borderId="0" xfId="0" applyFont="1" applyAlignment="1"/>
    <xf numFmtId="0" fontId="0" fillId="0" borderId="0" xfId="0" applyAlignment="1">
      <alignment vertical="center"/>
    </xf>
    <xf numFmtId="0" fontId="16" fillId="0" borderId="7" xfId="0" applyFont="1" applyFill="1" applyBorder="1" applyAlignment="1" applyProtection="1">
      <alignment horizontal="justify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horizontal="right" vertical="center" wrapText="1"/>
    </xf>
    <xf numFmtId="4" fontId="15" fillId="0" borderId="0" xfId="0" applyNumberFormat="1" applyFont="1" applyFill="1" applyAlignment="1" applyProtection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/>
    <xf numFmtId="0" fontId="0" fillId="0" borderId="0" xfId="0" applyAlignment="1"/>
    <xf numFmtId="0" fontId="17" fillId="0" borderId="0" xfId="0" applyFont="1" applyAlignment="1">
      <alignment wrapText="1"/>
    </xf>
    <xf numFmtId="0" fontId="18" fillId="0" borderId="0" xfId="0" applyFont="1" applyAlignment="1"/>
    <xf numFmtId="0" fontId="16" fillId="0" borderId="0" xfId="0" applyFont="1" applyAlignment="1"/>
    <xf numFmtId="0" fontId="16" fillId="0" borderId="0" xfId="0" applyFont="1"/>
    <xf numFmtId="0" fontId="15" fillId="12" borderId="15" xfId="0" applyFont="1" applyFill="1" applyBorder="1" applyAlignment="1">
      <alignment horizontal="center" vertical="center" wrapText="1"/>
    </xf>
    <xf numFmtId="0" fontId="16" fillId="12" borderId="18" xfId="0" applyFont="1" applyFill="1" applyBorder="1"/>
    <xf numFmtId="0" fontId="16" fillId="12" borderId="20" xfId="0" applyFont="1" applyFill="1" applyBorder="1"/>
    <xf numFmtId="0" fontId="16" fillId="12" borderId="19" xfId="0" applyFont="1" applyFill="1" applyBorder="1"/>
    <xf numFmtId="0" fontId="16" fillId="12" borderId="21" xfId="0" applyFont="1" applyFill="1" applyBorder="1"/>
    <xf numFmtId="0" fontId="16" fillId="12" borderId="22" xfId="0" applyFont="1" applyFill="1" applyBorder="1"/>
    <xf numFmtId="166" fontId="16" fillId="0" borderId="0" xfId="0" applyNumberFormat="1" applyFont="1"/>
    <xf numFmtId="0" fontId="16" fillId="0" borderId="0" xfId="0" applyFont="1" applyAlignment="1">
      <alignment horizontal="justify" vertical="center" wrapText="1"/>
    </xf>
    <xf numFmtId="0" fontId="16" fillId="0" borderId="25" xfId="0" applyFont="1" applyBorder="1" applyAlignment="1">
      <alignment horizontal="justify" vertical="center" wrapText="1"/>
    </xf>
    <xf numFmtId="4" fontId="16" fillId="0" borderId="24" xfId="0" applyNumberFormat="1" applyFont="1" applyBorder="1" applyAlignment="1">
      <alignment horizontal="right" vertical="center" wrapText="1"/>
    </xf>
    <xf numFmtId="0" fontId="16" fillId="0" borderId="25" xfId="0" applyFont="1" applyBorder="1"/>
    <xf numFmtId="0" fontId="16" fillId="0" borderId="26" xfId="0" applyFont="1" applyBorder="1"/>
    <xf numFmtId="0" fontId="16" fillId="0" borderId="27" xfId="0" applyFont="1" applyBorder="1"/>
    <xf numFmtId="0" fontId="16" fillId="0" borderId="24" xfId="0" applyFont="1" applyBorder="1"/>
    <xf numFmtId="0" fontId="16" fillId="0" borderId="28" xfId="0" applyFont="1" applyBorder="1"/>
    <xf numFmtId="0" fontId="16" fillId="0" borderId="29" xfId="0" applyFont="1" applyBorder="1"/>
    <xf numFmtId="4" fontId="16" fillId="0" borderId="27" xfId="0" applyNumberFormat="1" applyFont="1" applyBorder="1" applyAlignment="1">
      <alignment horizontal="right" vertical="center" wrapText="1"/>
    </xf>
    <xf numFmtId="0" fontId="16" fillId="0" borderId="33" xfId="0" applyFont="1" applyBorder="1"/>
    <xf numFmtId="0" fontId="16" fillId="0" borderId="37" xfId="0" applyFont="1" applyBorder="1"/>
    <xf numFmtId="0" fontId="16" fillId="0" borderId="38" xfId="0" applyFont="1" applyBorder="1"/>
    <xf numFmtId="0" fontId="15" fillId="12" borderId="39" xfId="0" applyFont="1" applyFill="1" applyBorder="1" applyAlignment="1">
      <alignment horizontal="center" vertical="center" wrapText="1"/>
    </xf>
    <xf numFmtId="0" fontId="15" fillId="11" borderId="39" xfId="0" applyFont="1" applyFill="1" applyBorder="1" applyAlignment="1">
      <alignment horizontal="center" vertical="center" wrapText="1"/>
    </xf>
    <xf numFmtId="167" fontId="16" fillId="0" borderId="0" xfId="0" applyNumberFormat="1" applyFont="1"/>
    <xf numFmtId="0" fontId="16" fillId="0" borderId="57" xfId="0" applyFont="1" applyBorder="1"/>
    <xf numFmtId="0" fontId="16" fillId="0" borderId="53" xfId="0" applyFont="1" applyBorder="1"/>
    <xf numFmtId="0" fontId="16" fillId="0" borderId="58" xfId="0" applyFont="1" applyBorder="1"/>
    <xf numFmtId="0" fontId="16" fillId="0" borderId="59" xfId="0" applyFont="1" applyBorder="1"/>
    <xf numFmtId="0" fontId="16" fillId="0" borderId="36" xfId="0" applyFont="1" applyBorder="1"/>
    <xf numFmtId="0" fontId="16" fillId="0" borderId="63" xfId="0" applyFont="1" applyBorder="1"/>
    <xf numFmtId="0" fontId="15" fillId="9" borderId="70" xfId="0" applyFont="1" applyFill="1" applyBorder="1" applyAlignment="1">
      <alignment horizontal="center" vertical="center"/>
    </xf>
    <xf numFmtId="0" fontId="15" fillId="9" borderId="71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20" fillId="0" borderId="0" xfId="0" applyFont="1"/>
    <xf numFmtId="10" fontId="20" fillId="0" borderId="0" xfId="0" applyNumberFormat="1" applyFont="1"/>
    <xf numFmtId="0" fontId="20" fillId="0" borderId="0" xfId="0" applyFont="1" applyFill="1" applyAlignment="1" applyProtection="1">
      <alignment wrapText="1"/>
      <protection locked="0"/>
    </xf>
    <xf numFmtId="0" fontId="15" fillId="9" borderId="3" xfId="0" applyFont="1" applyFill="1" applyBorder="1" applyAlignment="1" applyProtection="1">
      <alignment horizontal="center" vertical="center" wrapText="1"/>
    </xf>
    <xf numFmtId="0" fontId="15" fillId="9" borderId="4" xfId="0" applyFont="1" applyFill="1" applyBorder="1" applyAlignment="1" applyProtection="1">
      <alignment horizontal="center" vertical="center" wrapText="1"/>
    </xf>
    <xf numFmtId="0" fontId="15" fillId="9" borderId="5" xfId="0" applyFont="1" applyFill="1" applyBorder="1" applyAlignment="1" applyProtection="1">
      <alignment horizontal="center" vertical="center" wrapText="1"/>
    </xf>
    <xf numFmtId="4" fontId="15" fillId="11" borderId="8" xfId="0" applyNumberFormat="1" applyFont="1" applyFill="1" applyBorder="1" applyAlignment="1" applyProtection="1">
      <alignment horizontal="right" vertical="center" wrapText="1"/>
    </xf>
    <xf numFmtId="4" fontId="16" fillId="0" borderId="7" xfId="0" applyNumberFormat="1" applyFont="1" applyFill="1" applyBorder="1" applyAlignment="1" applyProtection="1">
      <alignment horizontal="center" vertical="center" wrapText="1"/>
    </xf>
    <xf numFmtId="4" fontId="16" fillId="0" borderId="7" xfId="0" applyNumberFormat="1" applyFont="1" applyFill="1" applyBorder="1" applyAlignment="1" applyProtection="1">
      <alignment horizontal="right" vertical="center" wrapText="1"/>
    </xf>
    <xf numFmtId="4" fontId="16" fillId="0" borderId="8" xfId="0" applyNumberFormat="1" applyFont="1" applyFill="1" applyBorder="1" applyAlignment="1" applyProtection="1">
      <alignment horizontal="right" vertical="center" wrapText="1"/>
    </xf>
    <xf numFmtId="0" fontId="22" fillId="0" borderId="0" xfId="0" applyFont="1"/>
    <xf numFmtId="4" fontId="15" fillId="11" borderId="12" xfId="0" applyNumberFormat="1" applyFont="1" applyFill="1" applyBorder="1" applyAlignment="1" applyProtection="1">
      <alignment horizontal="right" vertical="center" wrapText="1"/>
    </xf>
    <xf numFmtId="164" fontId="20" fillId="0" borderId="0" xfId="0" applyNumberFormat="1" applyFont="1"/>
    <xf numFmtId="4" fontId="21" fillId="0" borderId="0" xfId="0" applyNumberFormat="1" applyFont="1" applyFill="1" applyAlignment="1" applyProtection="1">
      <alignment horizontal="right" vertical="center" wrapText="1"/>
    </xf>
    <xf numFmtId="0" fontId="15" fillId="9" borderId="10" xfId="0" applyFont="1" applyFill="1" applyBorder="1" applyAlignment="1" applyProtection="1">
      <alignment horizontal="center" vertical="center" wrapText="1"/>
    </xf>
    <xf numFmtId="0" fontId="15" fillId="9" borderId="73" xfId="0" applyFont="1" applyFill="1" applyBorder="1" applyAlignment="1" applyProtection="1">
      <alignment horizontal="center" vertical="center" wrapText="1"/>
    </xf>
    <xf numFmtId="10" fontId="16" fillId="0" borderId="5" xfId="2" applyNumberFormat="1" applyFont="1" applyFill="1" applyBorder="1" applyAlignment="1">
      <alignment horizontal="center" vertical="center" wrapText="1"/>
    </xf>
    <xf numFmtId="10" fontId="16" fillId="0" borderId="8" xfId="2" applyNumberFormat="1" applyFont="1" applyFill="1" applyBorder="1" applyAlignment="1">
      <alignment horizontal="center" vertical="center" wrapText="1"/>
    </xf>
    <xf numFmtId="10" fontId="16" fillId="0" borderId="8" xfId="0" applyNumberFormat="1" applyFont="1" applyFill="1" applyBorder="1" applyAlignment="1" applyProtection="1">
      <alignment horizontal="center" vertical="center" wrapText="1"/>
    </xf>
    <xf numFmtId="10" fontId="15" fillId="11" borderId="75" xfId="0" applyNumberFormat="1" applyFont="1" applyFill="1" applyBorder="1" applyAlignment="1" applyProtection="1">
      <alignment horizontal="center" vertical="center" wrapText="1"/>
    </xf>
    <xf numFmtId="10" fontId="15" fillId="11" borderId="7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Fill="1" applyAlignment="1" applyProtection="1">
      <alignment vertical="center"/>
      <protection locked="0"/>
    </xf>
    <xf numFmtId="0" fontId="0" fillId="0" borderId="0" xfId="0" applyFill="1" applyAlignment="1"/>
    <xf numFmtId="0" fontId="16" fillId="0" borderId="76" xfId="0" applyFont="1" applyBorder="1" applyAlignment="1">
      <alignment horizontal="center" vertical="center"/>
    </xf>
    <xf numFmtId="0" fontId="16" fillId="0" borderId="76" xfId="0" applyFont="1" applyBorder="1" applyAlignment="1">
      <alignment vertical="center"/>
    </xf>
    <xf numFmtId="0" fontId="16" fillId="0" borderId="76" xfId="0" applyFont="1" applyBorder="1" applyAlignment="1">
      <alignment horizontal="left" vertical="center"/>
    </xf>
    <xf numFmtId="0" fontId="0" fillId="0" borderId="0" xfId="0"/>
    <xf numFmtId="0" fontId="16" fillId="0" borderId="76" xfId="0" applyFont="1" applyBorder="1" applyAlignment="1">
      <alignment horizontal="right" vertical="center"/>
    </xf>
    <xf numFmtId="0" fontId="16" fillId="0" borderId="76" xfId="0" applyFont="1" applyFill="1" applyBorder="1" applyAlignment="1" applyProtection="1">
      <alignment horizontal="center" vertical="center"/>
    </xf>
    <xf numFmtId="0" fontId="16" fillId="0" borderId="76" xfId="0" applyFont="1" applyFill="1" applyBorder="1" applyAlignment="1" applyProtection="1">
      <alignment horizontal="justify" vertical="center" wrapText="1"/>
    </xf>
    <xf numFmtId="0" fontId="16" fillId="0" borderId="76" xfId="0" applyFont="1" applyFill="1" applyBorder="1" applyAlignment="1" applyProtection="1">
      <alignment horizontal="center" vertical="center" wrapText="1"/>
    </xf>
    <xf numFmtId="165" fontId="16" fillId="0" borderId="76" xfId="0" applyNumberFormat="1" applyFont="1" applyFill="1" applyBorder="1" applyAlignment="1" applyProtection="1">
      <alignment horizontal="right" vertical="center" wrapText="1"/>
    </xf>
    <xf numFmtId="2" fontId="16" fillId="0" borderId="76" xfId="0" applyNumberFormat="1" applyFont="1" applyFill="1" applyBorder="1" applyAlignment="1" applyProtection="1">
      <alignment horizontal="right" vertical="center" wrapText="1"/>
    </xf>
    <xf numFmtId="4" fontId="16" fillId="0" borderId="55" xfId="0" applyNumberFormat="1" applyFont="1" applyFill="1" applyBorder="1" applyAlignment="1" applyProtection="1">
      <alignment horizontal="right" vertical="center" wrapText="1"/>
    </xf>
    <xf numFmtId="4" fontId="20" fillId="0" borderId="0" xfId="0" applyNumberFormat="1" applyFont="1" applyAlignment="1">
      <alignment horizontal="right"/>
    </xf>
    <xf numFmtId="4" fontId="15" fillId="9" borderId="4" xfId="0" applyNumberFormat="1" applyFont="1" applyFill="1" applyBorder="1" applyAlignment="1" applyProtection="1">
      <alignment horizontal="right" vertical="center" wrapText="1"/>
    </xf>
    <xf numFmtId="4" fontId="16" fillId="0" borderId="68" xfId="0" applyNumberFormat="1" applyFont="1" applyFill="1" applyBorder="1" applyAlignment="1" applyProtection="1">
      <alignment horizontal="right" vertical="center" wrapText="1"/>
    </xf>
    <xf numFmtId="0" fontId="15" fillId="11" borderId="6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0" fillId="0" borderId="0" xfId="0"/>
    <xf numFmtId="0" fontId="16" fillId="0" borderId="0" xfId="0" applyFont="1" applyAlignment="1"/>
    <xf numFmtId="0" fontId="15" fillId="10" borderId="76" xfId="0" applyFont="1" applyFill="1" applyBorder="1" applyAlignment="1" applyProtection="1">
      <alignment vertical="center"/>
    </xf>
    <xf numFmtId="0" fontId="15" fillId="10" borderId="76" xfId="0" applyFont="1" applyFill="1" applyBorder="1" applyAlignment="1" applyProtection="1">
      <alignment vertical="center" wrapText="1"/>
    </xf>
    <xf numFmtId="0" fontId="15" fillId="10" borderId="76" xfId="0" applyFont="1" applyFill="1" applyBorder="1" applyAlignment="1" applyProtection="1">
      <alignment horizontal="center" vertical="center" wrapText="1"/>
    </xf>
    <xf numFmtId="0" fontId="15" fillId="9" borderId="76" xfId="0" applyFont="1" applyFill="1" applyBorder="1" applyAlignment="1" applyProtection="1">
      <alignment vertical="center"/>
    </xf>
    <xf numFmtId="0" fontId="15" fillId="9" borderId="76" xfId="0" applyFont="1" applyFill="1" applyBorder="1" applyAlignment="1" applyProtection="1">
      <alignment vertical="center" wrapText="1"/>
    </xf>
    <xf numFmtId="0" fontId="16" fillId="0" borderId="76" xfId="0" applyFont="1" applyFill="1" applyBorder="1" applyAlignment="1" applyProtection="1">
      <alignment vertical="center"/>
      <protection locked="0"/>
    </xf>
    <xf numFmtId="0" fontId="16" fillId="0" borderId="76" xfId="0" applyFont="1" applyFill="1" applyBorder="1" applyAlignment="1" applyProtection="1">
      <alignment vertical="center" wrapText="1"/>
      <protection locked="0"/>
    </xf>
    <xf numFmtId="0" fontId="15" fillId="0" borderId="76" xfId="0" applyFont="1" applyFill="1" applyBorder="1" applyAlignment="1" applyProtection="1">
      <alignment vertical="center" wrapText="1"/>
    </xf>
    <xf numFmtId="2" fontId="15" fillId="0" borderId="76" xfId="0" applyNumberFormat="1" applyFont="1" applyFill="1" applyBorder="1" applyAlignment="1" applyProtection="1">
      <alignment horizontal="right" vertical="center" wrapText="1"/>
    </xf>
    <xf numFmtId="0" fontId="16" fillId="11" borderId="76" xfId="0" applyFont="1" applyFill="1" applyBorder="1" applyAlignment="1" applyProtection="1">
      <alignment vertical="center"/>
      <protection locked="0"/>
    </xf>
    <xf numFmtId="0" fontId="16" fillId="11" borderId="76" xfId="0" applyFont="1" applyFill="1" applyBorder="1" applyAlignment="1" applyProtection="1">
      <alignment vertical="center" wrapText="1"/>
      <protection locked="0"/>
    </xf>
    <xf numFmtId="0" fontId="15" fillId="11" borderId="76" xfId="0" applyFont="1" applyFill="1" applyBorder="1" applyAlignment="1" applyProtection="1">
      <alignment vertical="center" wrapText="1"/>
    </xf>
    <xf numFmtId="4" fontId="15" fillId="11" borderId="76" xfId="0" applyNumberFormat="1" applyFont="1" applyFill="1" applyBorder="1" applyAlignment="1" applyProtection="1">
      <alignment horizontal="right" vertical="center" wrapText="1"/>
    </xf>
    <xf numFmtId="0" fontId="16" fillId="0" borderId="76" xfId="0" applyFont="1" applyFill="1" applyBorder="1" applyAlignment="1" applyProtection="1">
      <alignment horizontal="right" vertical="center"/>
    </xf>
    <xf numFmtId="0" fontId="16" fillId="0" borderId="76" xfId="0" applyFont="1" applyFill="1" applyBorder="1" applyAlignment="1" applyProtection="1">
      <alignment horizontal="left" vertical="center"/>
    </xf>
    <xf numFmtId="4" fontId="16" fillId="0" borderId="76" xfId="0" applyNumberFormat="1" applyFont="1" applyBorder="1" applyAlignment="1">
      <alignment horizontal="right" vertical="center"/>
    </xf>
    <xf numFmtId="0" fontId="16" fillId="0" borderId="76" xfId="0" applyFont="1" applyBorder="1" applyAlignment="1">
      <alignment vertical="center" wrapText="1"/>
    </xf>
    <xf numFmtId="4" fontId="16" fillId="0" borderId="76" xfId="0" applyNumberFormat="1" applyFont="1" applyBorder="1" applyAlignment="1">
      <alignment vertical="center" wrapText="1"/>
    </xf>
    <xf numFmtId="0" fontId="16" fillId="0" borderId="76" xfId="0" applyFont="1" applyFill="1" applyBorder="1" applyAlignment="1" applyProtection="1">
      <alignment horizontal="center" vertical="center" wrapText="1"/>
      <protection locked="0"/>
    </xf>
    <xf numFmtId="4" fontId="16" fillId="0" borderId="76" xfId="0" applyNumberFormat="1" applyFont="1" applyBorder="1" applyAlignment="1">
      <alignment vertical="center"/>
    </xf>
    <xf numFmtId="0" fontId="15" fillId="11" borderId="7" xfId="0" applyFont="1" applyFill="1" applyBorder="1" applyAlignment="1" applyProtection="1">
      <alignment vertical="center" wrapText="1"/>
    </xf>
    <xf numFmtId="0" fontId="15" fillId="11" borderId="13" xfId="0" applyFont="1" applyFill="1" applyBorder="1" applyAlignment="1" applyProtection="1">
      <alignment vertical="center" wrapText="1"/>
    </xf>
    <xf numFmtId="0" fontId="15" fillId="11" borderId="11" xfId="0" applyFont="1" applyFill="1" applyBorder="1" applyAlignment="1" applyProtection="1">
      <alignment vertical="center" wrapText="1"/>
    </xf>
    <xf numFmtId="0" fontId="15" fillId="9" borderId="4" xfId="0" applyFont="1" applyFill="1" applyBorder="1" applyAlignment="1" applyProtection="1">
      <alignment horizontal="center" vertical="center"/>
    </xf>
    <xf numFmtId="0" fontId="15" fillId="11" borderId="7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76" xfId="0" applyFont="1" applyBorder="1" applyAlignment="1">
      <alignment horizontal="center" vertical="center" wrapText="1"/>
    </xf>
    <xf numFmtId="4" fontId="15" fillId="9" borderId="76" xfId="0" applyNumberFormat="1" applyFont="1" applyFill="1" applyBorder="1" applyAlignment="1" applyProtection="1">
      <alignment vertical="center" wrapText="1"/>
    </xf>
    <xf numFmtId="4" fontId="15" fillId="10" borderId="76" xfId="0" applyNumberFormat="1" applyFont="1" applyFill="1" applyBorder="1" applyAlignment="1" applyProtection="1">
      <alignment horizontal="center" vertical="center" wrapText="1"/>
    </xf>
    <xf numFmtId="4" fontId="16" fillId="0" borderId="76" xfId="0" applyNumberFormat="1" applyFont="1" applyFill="1" applyBorder="1" applyAlignment="1" applyProtection="1">
      <alignment horizontal="right" vertical="center" wrapText="1"/>
    </xf>
    <xf numFmtId="4" fontId="15" fillId="0" borderId="76" xfId="0" applyNumberFormat="1" applyFont="1" applyFill="1" applyBorder="1" applyAlignment="1" applyProtection="1">
      <alignment vertical="center" wrapText="1"/>
    </xf>
    <xf numFmtId="4" fontId="15" fillId="11" borderId="76" xfId="0" applyNumberFormat="1" applyFont="1" applyFill="1" applyBorder="1" applyAlignment="1" applyProtection="1">
      <alignment vertical="center" wrapText="1"/>
    </xf>
    <xf numFmtId="4" fontId="0" fillId="0" borderId="0" xfId="0" applyNumberFormat="1"/>
    <xf numFmtId="4" fontId="15" fillId="0" borderId="76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11" borderId="7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0" xfId="0"/>
    <xf numFmtId="0" fontId="16" fillId="0" borderId="0" xfId="0" applyFont="1" applyAlignment="1"/>
    <xf numFmtId="0" fontId="15" fillId="11" borderId="11" xfId="0" applyFont="1" applyFill="1" applyBorder="1" applyAlignment="1" applyProtection="1">
      <alignment vertical="center"/>
    </xf>
    <xf numFmtId="10" fontId="16" fillId="0" borderId="0" xfId="0" applyNumberFormat="1" applyFont="1" applyAlignment="1"/>
    <xf numFmtId="0" fontId="15" fillId="9" borderId="78" xfId="0" applyFont="1" applyFill="1" applyBorder="1" applyAlignment="1" applyProtection="1">
      <alignment horizontal="center" vertical="center" wrapText="1"/>
    </xf>
    <xf numFmtId="10" fontId="16" fillId="0" borderId="59" xfId="2" applyNumberFormat="1" applyFont="1" applyFill="1" applyBorder="1" applyAlignment="1">
      <alignment horizontal="center" vertical="center" wrapText="1"/>
    </xf>
    <xf numFmtId="0" fontId="15" fillId="9" borderId="9" xfId="0" applyFont="1" applyFill="1" applyBorder="1" applyAlignment="1" applyProtection="1">
      <alignment horizontal="center" vertical="center" wrapText="1"/>
    </xf>
    <xf numFmtId="0" fontId="15" fillId="9" borderId="79" xfId="0" applyFont="1" applyFill="1" applyBorder="1" applyAlignment="1" applyProtection="1">
      <alignment horizontal="center" vertical="center" wrapText="1"/>
    </xf>
    <xf numFmtId="167" fontId="15" fillId="11" borderId="81" xfId="0" applyNumberFormat="1" applyFont="1" applyFill="1" applyBorder="1" applyAlignment="1" applyProtection="1">
      <alignment horizontal="center" vertical="center" wrapText="1"/>
    </xf>
    <xf numFmtId="4" fontId="16" fillId="0" borderId="76" xfId="0" applyNumberFormat="1" applyFont="1" applyBorder="1"/>
    <xf numFmtId="0" fontId="16" fillId="0" borderId="76" xfId="0" applyFont="1" applyBorder="1" applyAlignment="1">
      <alignment wrapText="1"/>
    </xf>
    <xf numFmtId="0" fontId="16" fillId="0" borderId="77" xfId="0" applyFont="1" applyBorder="1" applyAlignment="1">
      <alignment horizontal="center" vertical="center"/>
    </xf>
    <xf numFmtId="2" fontId="16" fillId="0" borderId="76" xfId="0" applyNumberFormat="1" applyFont="1" applyFill="1" applyBorder="1" applyAlignment="1" applyProtection="1">
      <alignment horizontal="center" vertical="center" wrapText="1"/>
    </xf>
    <xf numFmtId="0" fontId="15" fillId="11" borderId="82" xfId="0" applyFont="1" applyFill="1" applyBorder="1" applyAlignment="1" applyProtection="1">
      <alignment vertical="center"/>
    </xf>
    <xf numFmtId="0" fontId="15" fillId="11" borderId="83" xfId="0" applyFont="1" applyFill="1" applyBorder="1" applyAlignment="1" applyProtection="1">
      <alignment vertical="center" wrapText="1"/>
    </xf>
    <xf numFmtId="0" fontId="15" fillId="11" borderId="84" xfId="0" applyFont="1" applyFill="1" applyBorder="1" applyAlignment="1" applyProtection="1">
      <alignment vertical="center" wrapText="1"/>
    </xf>
    <xf numFmtId="0" fontId="15" fillId="11" borderId="85" xfId="0" applyFont="1" applyFill="1" applyBorder="1" applyAlignment="1" applyProtection="1">
      <alignment vertical="center"/>
    </xf>
    <xf numFmtId="0" fontId="15" fillId="11" borderId="86" xfId="0" applyFont="1" applyFill="1" applyBorder="1" applyAlignment="1" applyProtection="1">
      <alignment vertical="center" wrapText="1"/>
    </xf>
    <xf numFmtId="0" fontId="15" fillId="11" borderId="87" xfId="0" applyFont="1" applyFill="1" applyBorder="1" applyAlignment="1" applyProtection="1">
      <alignment vertical="center" wrapText="1"/>
    </xf>
    <xf numFmtId="0" fontId="15" fillId="11" borderId="88" xfId="0" applyFont="1" applyFill="1" applyBorder="1" applyAlignment="1" applyProtection="1">
      <alignment vertical="center"/>
    </xf>
    <xf numFmtId="0" fontId="15" fillId="11" borderId="89" xfId="0" applyFont="1" applyFill="1" applyBorder="1" applyAlignment="1" applyProtection="1">
      <alignment vertical="center" wrapText="1"/>
    </xf>
    <xf numFmtId="0" fontId="15" fillId="11" borderId="90" xfId="0" applyFont="1" applyFill="1" applyBorder="1" applyAlignment="1" applyProtection="1">
      <alignment vertical="center" wrapText="1"/>
    </xf>
    <xf numFmtId="0" fontId="15" fillId="11" borderId="91" xfId="0" applyFont="1" applyFill="1" applyBorder="1" applyAlignment="1" applyProtection="1">
      <alignment vertical="center"/>
    </xf>
    <xf numFmtId="0" fontId="15" fillId="11" borderId="92" xfId="0" applyFont="1" applyFill="1" applyBorder="1" applyAlignment="1" applyProtection="1">
      <alignment vertical="center" wrapText="1"/>
    </xf>
    <xf numFmtId="0" fontId="15" fillId="11" borderId="93" xfId="0" applyFont="1" applyFill="1" applyBorder="1" applyAlignment="1" applyProtection="1">
      <alignment vertical="center" wrapText="1"/>
    </xf>
    <xf numFmtId="0" fontId="15" fillId="9" borderId="94" xfId="0" applyFont="1" applyFill="1" applyBorder="1" applyAlignment="1" applyProtection="1">
      <alignment horizontal="center" vertical="center" wrapText="1"/>
    </xf>
    <xf numFmtId="0" fontId="15" fillId="9" borderId="95" xfId="0" applyFont="1" applyFill="1" applyBorder="1" applyAlignment="1" applyProtection="1">
      <alignment horizontal="center" vertical="center"/>
    </xf>
    <xf numFmtId="0" fontId="15" fillId="9" borderId="96" xfId="0" applyFont="1" applyFill="1" applyBorder="1" applyAlignment="1" applyProtection="1">
      <alignment horizontal="center" vertical="center" wrapText="1"/>
    </xf>
    <xf numFmtId="4" fontId="15" fillId="9" borderId="96" xfId="0" applyNumberFormat="1" applyFont="1" applyFill="1" applyBorder="1" applyAlignment="1" applyProtection="1">
      <alignment horizontal="right" vertical="center" wrapText="1"/>
    </xf>
    <xf numFmtId="0" fontId="15" fillId="9" borderId="97" xfId="0" applyFont="1" applyFill="1" applyBorder="1" applyAlignment="1" applyProtection="1">
      <alignment horizontal="center" vertical="center" wrapText="1"/>
    </xf>
    <xf numFmtId="0" fontId="15" fillId="9" borderId="98" xfId="0" applyFont="1" applyFill="1" applyBorder="1" applyAlignment="1" applyProtection="1">
      <alignment horizontal="center" vertical="center" wrapText="1"/>
    </xf>
    <xf numFmtId="0" fontId="15" fillId="11" borderId="99" xfId="0" applyFont="1" applyFill="1" applyBorder="1" applyAlignment="1" applyProtection="1">
      <alignment horizontal="center" vertical="center" wrapText="1"/>
    </xf>
    <xf numFmtId="4" fontId="15" fillId="11" borderId="100" xfId="0" applyNumberFormat="1" applyFont="1" applyFill="1" applyBorder="1" applyAlignment="1" applyProtection="1">
      <alignment horizontal="right" vertical="center" wrapText="1"/>
    </xf>
    <xf numFmtId="0" fontId="15" fillId="11" borderId="101" xfId="0" applyFont="1" applyFill="1" applyBorder="1" applyAlignment="1" applyProtection="1">
      <alignment horizontal="center" vertical="center" wrapText="1"/>
    </xf>
    <xf numFmtId="4" fontId="15" fillId="11" borderId="102" xfId="0" applyNumberFormat="1" applyFont="1" applyFill="1" applyBorder="1" applyAlignment="1" applyProtection="1">
      <alignment horizontal="right" vertical="center" wrapText="1"/>
    </xf>
    <xf numFmtId="0" fontId="15" fillId="11" borderId="103" xfId="0" applyFont="1" applyFill="1" applyBorder="1" applyAlignment="1" applyProtection="1">
      <alignment horizontal="center" vertical="center" wrapText="1"/>
    </xf>
    <xf numFmtId="4" fontId="15" fillId="11" borderId="104" xfId="0" applyNumberFormat="1" applyFont="1" applyFill="1" applyBorder="1" applyAlignment="1" applyProtection="1">
      <alignment horizontal="right" vertical="center" wrapText="1"/>
    </xf>
    <xf numFmtId="2" fontId="16" fillId="0" borderId="76" xfId="0" applyNumberFormat="1" applyFont="1" applyFill="1" applyBorder="1" applyAlignment="1" applyProtection="1">
      <alignment horizontal="left" vertical="center" wrapText="1"/>
    </xf>
    <xf numFmtId="0" fontId="16" fillId="0" borderId="76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0" fillId="0" borderId="9" xfId="0" applyFill="1" applyBorder="1"/>
    <xf numFmtId="10" fontId="16" fillId="0" borderId="34" xfId="0" applyNumberFormat="1" applyFont="1" applyFill="1" applyBorder="1" applyAlignment="1">
      <alignment horizontal="center" vertical="center"/>
    </xf>
    <xf numFmtId="166" fontId="16" fillId="0" borderId="35" xfId="0" applyNumberFormat="1" applyFont="1" applyFill="1" applyBorder="1" applyAlignment="1">
      <alignment horizontal="center" vertical="center" wrapText="1"/>
    </xf>
    <xf numFmtId="166" fontId="15" fillId="9" borderId="70" xfId="0" applyNumberFormat="1" applyFont="1" applyFill="1" applyBorder="1" applyAlignment="1">
      <alignment horizontal="center"/>
    </xf>
    <xf numFmtId="168" fontId="15" fillId="9" borderId="10" xfId="0" applyNumberFormat="1" applyFont="1" applyFill="1" applyBorder="1" applyAlignment="1">
      <alignment horizontal="center" vertical="center"/>
    </xf>
    <xf numFmtId="10" fontId="15" fillId="9" borderId="72" xfId="0" applyNumberFormat="1" applyFont="1" applyFill="1" applyBorder="1" applyAlignment="1">
      <alignment horizontal="center"/>
    </xf>
    <xf numFmtId="0" fontId="15" fillId="9" borderId="10" xfId="0" applyFont="1" applyFill="1" applyBorder="1" applyAlignment="1">
      <alignment horizontal="left" vertical="center"/>
    </xf>
    <xf numFmtId="166" fontId="15" fillId="9" borderId="10" xfId="0" applyNumberFormat="1" applyFont="1" applyFill="1" applyBorder="1" applyAlignment="1">
      <alignment horizontal="center" vertical="center"/>
    </xf>
    <xf numFmtId="10" fontId="15" fillId="9" borderId="72" xfId="2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10" fontId="16" fillId="14" borderId="66" xfId="24" applyNumberFormat="1" applyFont="1" applyFill="1" applyBorder="1" applyAlignment="1">
      <alignment horizontal="center"/>
    </xf>
    <xf numFmtId="10" fontId="16" fillId="0" borderId="69" xfId="0" applyNumberFormat="1" applyFont="1" applyFill="1" applyBorder="1" applyAlignment="1">
      <alignment horizontal="center" vertical="center"/>
    </xf>
    <xf numFmtId="166" fontId="16" fillId="0" borderId="8" xfId="0" applyNumberFormat="1" applyFont="1" applyFill="1" applyBorder="1" applyAlignment="1">
      <alignment horizontal="center" vertical="center" wrapText="1"/>
    </xf>
    <xf numFmtId="166" fontId="16" fillId="14" borderId="67" xfId="24" applyNumberFormat="1" applyFont="1" applyFill="1" applyBorder="1" applyAlignment="1">
      <alignment horizontal="center"/>
    </xf>
    <xf numFmtId="166" fontId="15" fillId="11" borderId="8" xfId="0" applyNumberFormat="1" applyFont="1" applyFill="1" applyBorder="1" applyAlignment="1">
      <alignment horizontal="right" vertical="center" wrapText="1"/>
    </xf>
    <xf numFmtId="10" fontId="16" fillId="0" borderId="68" xfId="0" applyNumberFormat="1" applyFont="1" applyFill="1" applyBorder="1" applyAlignment="1">
      <alignment horizontal="center" vertical="center"/>
    </xf>
    <xf numFmtId="0" fontId="15" fillId="11" borderId="7" xfId="0" applyFont="1" applyFill="1" applyBorder="1" applyAlignment="1" applyProtection="1">
      <alignment horizontal="center" vertical="center" wrapText="1"/>
      <protection locked="0"/>
    </xf>
    <xf numFmtId="0" fontId="0" fillId="11" borderId="41" xfId="0" applyFill="1" applyBorder="1"/>
    <xf numFmtId="166" fontId="15" fillId="11" borderId="41" xfId="0" applyNumberFormat="1" applyFont="1" applyFill="1" applyBorder="1" applyAlignment="1">
      <alignment horizontal="center"/>
    </xf>
    <xf numFmtId="0" fontId="0" fillId="11" borderId="21" xfId="0" applyFill="1" applyBorder="1"/>
    <xf numFmtId="0" fontId="0" fillId="11" borderId="19" xfId="0" applyFill="1" applyBorder="1"/>
    <xf numFmtId="0" fontId="0" fillId="11" borderId="43" xfId="0" applyFill="1" applyBorder="1"/>
    <xf numFmtId="10" fontId="16" fillId="13" borderId="62" xfId="0" applyNumberFormat="1" applyFont="1" applyFill="1" applyBorder="1" applyAlignment="1">
      <alignment horizontal="center"/>
    </xf>
    <xf numFmtId="10" fontId="16" fillId="0" borderId="40" xfId="0" applyNumberFormat="1" applyFont="1" applyFill="1" applyBorder="1" applyAlignment="1">
      <alignment horizontal="center" vertical="center"/>
    </xf>
    <xf numFmtId="166" fontId="16" fillId="0" borderId="48" xfId="0" applyNumberFormat="1" applyFont="1" applyFill="1" applyBorder="1" applyAlignment="1">
      <alignment horizontal="center" vertical="center" wrapText="1"/>
    </xf>
    <xf numFmtId="166" fontId="16" fillId="13" borderId="65" xfId="0" applyNumberFormat="1" applyFont="1" applyFill="1" applyBorder="1" applyAlignment="1">
      <alignment horizontal="center"/>
    </xf>
    <xf numFmtId="10" fontId="16" fillId="14" borderId="61" xfId="0" applyNumberFormat="1" applyFont="1" applyFill="1" applyBorder="1" applyAlignment="1">
      <alignment horizontal="center"/>
    </xf>
    <xf numFmtId="10" fontId="16" fillId="14" borderId="62" xfId="0" applyNumberFormat="1" applyFont="1" applyFill="1" applyBorder="1" applyAlignment="1">
      <alignment horizontal="center"/>
    </xf>
    <xf numFmtId="166" fontId="16" fillId="14" borderId="64" xfId="0" applyNumberFormat="1" applyFont="1" applyFill="1" applyBorder="1" applyAlignment="1">
      <alignment horizontal="center"/>
    </xf>
    <xf numFmtId="166" fontId="16" fillId="14" borderId="65" xfId="0" applyNumberFormat="1" applyFont="1" applyFill="1" applyBorder="1" applyAlignment="1">
      <alignment horizontal="center"/>
    </xf>
    <xf numFmtId="10" fontId="16" fillId="13" borderId="47" xfId="0" applyNumberFormat="1" applyFont="1" applyFill="1" applyBorder="1" applyAlignment="1">
      <alignment horizontal="center"/>
    </xf>
    <xf numFmtId="166" fontId="16" fillId="13" borderId="50" xfId="0" applyNumberFormat="1" applyFont="1" applyFill="1" applyBorder="1" applyAlignment="1">
      <alignment horizontal="center"/>
    </xf>
    <xf numFmtId="166" fontId="16" fillId="13" borderId="51" xfId="0" applyNumberFormat="1" applyFont="1" applyFill="1" applyBorder="1" applyAlignment="1">
      <alignment horizontal="center"/>
    </xf>
    <xf numFmtId="166" fontId="16" fillId="13" borderId="49" xfId="0" applyNumberFormat="1" applyFont="1" applyFill="1" applyBorder="1" applyAlignment="1">
      <alignment horizontal="center"/>
    </xf>
    <xf numFmtId="166" fontId="16" fillId="13" borderId="52" xfId="0" applyNumberFormat="1" applyFont="1" applyFill="1" applyBorder="1" applyAlignment="1">
      <alignment horizontal="center"/>
    </xf>
    <xf numFmtId="10" fontId="16" fillId="13" borderId="45" xfId="0" applyNumberFormat="1" applyFont="1" applyFill="1" applyBorder="1" applyAlignment="1">
      <alignment horizontal="center"/>
    </xf>
    <xf numFmtId="10" fontId="16" fillId="13" borderId="46" xfId="0" applyNumberFormat="1" applyFont="1" applyFill="1" applyBorder="1" applyAlignment="1">
      <alignment horizontal="center"/>
    </xf>
    <xf numFmtId="10" fontId="16" fillId="13" borderId="44" xfId="0" applyNumberFormat="1" applyFont="1" applyFill="1" applyBorder="1" applyAlignment="1">
      <alignment horizontal="center"/>
    </xf>
    <xf numFmtId="166" fontId="16" fillId="0" borderId="31" xfId="0" applyNumberFormat="1" applyFont="1" applyFill="1" applyBorder="1" applyAlignment="1">
      <alignment horizontal="center" vertical="center" wrapText="1"/>
    </xf>
    <xf numFmtId="166" fontId="16" fillId="14" borderId="52" xfId="24" applyNumberFormat="1" applyFont="1" applyFill="1" applyBorder="1" applyAlignment="1">
      <alignment horizontal="center"/>
    </xf>
    <xf numFmtId="10" fontId="16" fillId="14" borderId="60" xfId="24" applyNumberFormat="1" applyFont="1" applyFill="1" applyBorder="1" applyAlignment="1">
      <alignment horizontal="center"/>
    </xf>
    <xf numFmtId="10" fontId="16" fillId="14" borderId="44" xfId="0" applyNumberFormat="1" applyFont="1" applyFill="1" applyBorder="1" applyAlignment="1">
      <alignment horizontal="center"/>
    </xf>
    <xf numFmtId="10" fontId="16" fillId="14" borderId="47" xfId="0" applyNumberFormat="1" applyFont="1" applyFill="1" applyBorder="1" applyAlignment="1">
      <alignment horizontal="center"/>
    </xf>
    <xf numFmtId="166" fontId="15" fillId="11" borderId="43" xfId="0" applyNumberFormat="1" applyFont="1" applyFill="1" applyBorder="1" applyAlignment="1">
      <alignment horizontal="center"/>
    </xf>
    <xf numFmtId="167" fontId="16" fillId="14" borderId="50" xfId="0" applyNumberFormat="1" applyFont="1" applyFill="1" applyBorder="1" applyAlignment="1">
      <alignment horizontal="center"/>
    </xf>
    <xf numFmtId="167" fontId="16" fillId="14" borderId="51" xfId="0" applyNumberFormat="1" applyFont="1" applyFill="1" applyBorder="1" applyAlignment="1">
      <alignment horizontal="center"/>
    </xf>
    <xf numFmtId="167" fontId="16" fillId="14" borderId="49" xfId="0" applyNumberFormat="1" applyFont="1" applyFill="1" applyBorder="1" applyAlignment="1">
      <alignment horizontal="center"/>
    </xf>
    <xf numFmtId="167" fontId="16" fillId="14" borderId="52" xfId="0" applyNumberFormat="1" applyFont="1" applyFill="1" applyBorder="1" applyAlignment="1">
      <alignment horizontal="center"/>
    </xf>
    <xf numFmtId="166" fontId="16" fillId="14" borderId="49" xfId="0" applyNumberFormat="1" applyFont="1" applyFill="1" applyBorder="1" applyAlignment="1">
      <alignment horizontal="center"/>
    </xf>
    <xf numFmtId="166" fontId="16" fillId="14" borderId="52" xfId="0" applyNumberFormat="1" applyFont="1" applyFill="1" applyBorder="1" applyAlignment="1">
      <alignment horizontal="center"/>
    </xf>
    <xf numFmtId="10" fontId="16" fillId="14" borderId="45" xfId="0" applyNumberFormat="1" applyFont="1" applyFill="1" applyBorder="1" applyAlignment="1">
      <alignment horizontal="center"/>
    </xf>
    <xf numFmtId="10" fontId="16" fillId="14" borderId="46" xfId="0" applyNumberFormat="1" applyFont="1" applyFill="1" applyBorder="1" applyAlignment="1">
      <alignment horizontal="center"/>
    </xf>
    <xf numFmtId="166" fontId="16" fillId="13" borderId="49" xfId="24" applyNumberFormat="1" applyFont="1" applyFill="1" applyBorder="1" applyAlignment="1">
      <alignment horizontal="center"/>
    </xf>
    <xf numFmtId="10" fontId="16" fillId="0" borderId="30" xfId="0" applyNumberFormat="1" applyFont="1" applyFill="1" applyBorder="1" applyAlignment="1">
      <alignment horizontal="center" vertical="center"/>
    </xf>
    <xf numFmtId="166" fontId="16" fillId="14" borderId="50" xfId="0" applyNumberFormat="1" applyFont="1" applyFill="1" applyBorder="1" applyAlignment="1">
      <alignment horizontal="center"/>
    </xf>
    <xf numFmtId="166" fontId="16" fillId="14" borderId="51" xfId="0" applyNumberFormat="1" applyFont="1" applyFill="1" applyBorder="1" applyAlignment="1">
      <alignment horizontal="center"/>
    </xf>
    <xf numFmtId="167" fontId="15" fillId="11" borderId="42" xfId="0" applyNumberFormat="1" applyFont="1" applyFill="1" applyBorder="1" applyAlignment="1">
      <alignment horizontal="center"/>
    </xf>
    <xf numFmtId="166" fontId="15" fillId="11" borderId="17" xfId="0" applyNumberFormat="1" applyFont="1" applyFill="1" applyBorder="1" applyAlignment="1">
      <alignment horizontal="center"/>
    </xf>
    <xf numFmtId="10" fontId="16" fillId="0" borderId="55" xfId="0" applyNumberFormat="1" applyFont="1" applyFill="1" applyBorder="1" applyAlignment="1">
      <alignment horizontal="center" vertical="center"/>
    </xf>
    <xf numFmtId="166" fontId="16" fillId="0" borderId="56" xfId="0" applyNumberFormat="1" applyFont="1" applyFill="1" applyBorder="1" applyAlignment="1">
      <alignment horizontal="center" vertical="center"/>
    </xf>
    <xf numFmtId="166" fontId="15" fillId="11" borderId="42" xfId="0" applyNumberFormat="1" applyFont="1" applyFill="1" applyBorder="1" applyAlignment="1">
      <alignment horizontal="center"/>
    </xf>
    <xf numFmtId="10" fontId="16" fillId="0" borderId="54" xfId="0" applyNumberFormat="1" applyFont="1" applyFill="1" applyBorder="1" applyAlignment="1">
      <alignment horizontal="center" vertical="center"/>
    </xf>
    <xf numFmtId="9" fontId="16" fillId="0" borderId="40" xfId="0" applyNumberFormat="1" applyFont="1" applyFill="1" applyBorder="1" applyAlignment="1">
      <alignment horizontal="center" vertical="center"/>
    </xf>
    <xf numFmtId="166" fontId="15" fillId="12" borderId="43" xfId="0" applyNumberFormat="1" applyFont="1" applyFill="1" applyBorder="1" applyAlignment="1">
      <alignment horizontal="center"/>
    </xf>
    <xf numFmtId="166" fontId="15" fillId="12" borderId="8" xfId="0" applyNumberFormat="1" applyFont="1" applyFill="1" applyBorder="1" applyAlignment="1">
      <alignment horizontal="right" vertical="center" wrapText="1"/>
    </xf>
    <xf numFmtId="0" fontId="15" fillId="12" borderId="7" xfId="0" applyFont="1" applyFill="1" applyBorder="1" applyAlignment="1" applyProtection="1">
      <alignment horizontal="center" vertical="center" wrapText="1"/>
      <protection locked="0"/>
    </xf>
    <xf numFmtId="166" fontId="15" fillId="12" borderId="42" xfId="0" applyNumberFormat="1" applyFont="1" applyFill="1" applyBorder="1" applyAlignment="1">
      <alignment horizontal="center"/>
    </xf>
    <xf numFmtId="166" fontId="15" fillId="12" borderId="17" xfId="0" applyNumberFormat="1" applyFont="1" applyFill="1" applyBorder="1" applyAlignment="1">
      <alignment horizontal="center"/>
    </xf>
    <xf numFmtId="166" fontId="15" fillId="12" borderId="41" xfId="0" applyNumberFormat="1" applyFont="1" applyFill="1" applyBorder="1" applyAlignment="1">
      <alignment horizontal="center"/>
    </xf>
    <xf numFmtId="0" fontId="15" fillId="12" borderId="4" xfId="0" applyFont="1" applyFill="1" applyBorder="1" applyAlignment="1" applyProtection="1">
      <alignment horizontal="center" vertical="center" wrapText="1"/>
      <protection locked="0"/>
    </xf>
    <xf numFmtId="166" fontId="15" fillId="12" borderId="16" xfId="0" applyNumberFormat="1" applyFont="1" applyFill="1" applyBorder="1" applyAlignment="1" applyProtection="1">
      <alignment horizontal="center" vertical="center" wrapText="1"/>
      <protection locked="0"/>
    </xf>
    <xf numFmtId="10" fontId="16" fillId="13" borderId="23" xfId="0" applyNumberFormat="1" applyFont="1" applyFill="1" applyBorder="1" applyAlignment="1">
      <alignment horizontal="center" vertical="center" wrapText="1"/>
    </xf>
    <xf numFmtId="166" fontId="16" fillId="13" borderId="32" xfId="0" applyNumberFormat="1" applyFont="1" applyFill="1" applyBorder="1" applyAlignment="1">
      <alignment horizontal="center" vertical="center" wrapText="1"/>
    </xf>
    <xf numFmtId="10" fontId="16" fillId="14" borderId="23" xfId="0" applyNumberFormat="1" applyFont="1" applyFill="1" applyBorder="1" applyAlignment="1">
      <alignment horizontal="center" vertical="center" wrapText="1"/>
    </xf>
    <xf numFmtId="166" fontId="16" fillId="14" borderId="32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9" borderId="10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/>
    </xf>
    <xf numFmtId="0" fontId="15" fillId="11" borderId="74" xfId="0" applyFont="1" applyFill="1" applyBorder="1" applyAlignment="1" applyProtection="1">
      <alignment horizontal="left" vertical="center" wrapText="1"/>
    </xf>
    <xf numFmtId="0" fontId="15" fillId="11" borderId="80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6" fillId="0" borderId="0" xfId="0" applyFont="1" applyAlignment="1"/>
    <xf numFmtId="0" fontId="16" fillId="0" borderId="37" xfId="0" applyFont="1" applyFill="1" applyBorder="1" applyAlignment="1"/>
    <xf numFmtId="0" fontId="17" fillId="0" borderId="0" xfId="0" applyFont="1" applyAlignment="1">
      <alignment horizontal="center"/>
    </xf>
  </cellXfs>
  <cellStyles count="3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Moeda" xfId="1" builtinId="4" customBuiltin="1"/>
    <cellStyle name="Neutral" xfId="15" xr:uid="{00000000-0005-0000-0000-00000D000000}"/>
    <cellStyle name="Normal" xfId="0" builtinId="0" customBuiltin="1"/>
    <cellStyle name="Normal 2" xfId="16" xr:uid="{00000000-0005-0000-0000-00000F000000}"/>
    <cellStyle name="Normal 3" xfId="17" xr:uid="{00000000-0005-0000-0000-000010000000}"/>
    <cellStyle name="Normal 3 2" xfId="18" xr:uid="{00000000-0005-0000-0000-000011000000}"/>
    <cellStyle name="Normal 4" xfId="19" xr:uid="{00000000-0005-0000-0000-000012000000}"/>
    <cellStyle name="Normal 5" xfId="20" xr:uid="{00000000-0005-0000-0000-000013000000}"/>
    <cellStyle name="Normal 6" xfId="21" xr:uid="{00000000-0005-0000-0000-000014000000}"/>
    <cellStyle name="Normal 9" xfId="22" xr:uid="{00000000-0005-0000-0000-000015000000}"/>
    <cellStyle name="Note" xfId="23" xr:uid="{00000000-0005-0000-0000-000016000000}"/>
    <cellStyle name="Porcentagem" xfId="2" builtinId="5" customBuiltin="1"/>
    <cellStyle name="Porcentagem 2" xfId="24" xr:uid="{00000000-0005-0000-0000-000018000000}"/>
    <cellStyle name="Porcentagem 2 2" xfId="25" xr:uid="{00000000-0005-0000-0000-000019000000}"/>
    <cellStyle name="Porcentagem 5" xfId="26" xr:uid="{00000000-0005-0000-0000-00001A000000}"/>
    <cellStyle name="Separador de milhares 2 3" xfId="27" xr:uid="{00000000-0005-0000-0000-00001B000000}"/>
    <cellStyle name="Separador de milhares 6" xfId="28" xr:uid="{00000000-0005-0000-0000-00001C000000}"/>
    <cellStyle name="Status" xfId="29" xr:uid="{00000000-0005-0000-0000-00001D000000}"/>
    <cellStyle name="Text" xfId="30" xr:uid="{00000000-0005-0000-0000-00001E000000}"/>
    <cellStyle name="Warning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2128000</xdr:colOff>
      <xdr:row>0</xdr:row>
      <xdr:rowOff>7616</xdr:rowOff>
    </xdr:from>
    <xdr:ext cx="714027" cy="707050"/>
    <xdr:pic>
      <xdr:nvPicPr>
        <xdr:cNvPr id="2" name="Imagem 1" descr="brasaonacional">
          <a:extLst>
            <a:ext uri="{FF2B5EF4-FFF2-40B4-BE49-F238E27FC236}">
              <a16:creationId xmlns:a16="http://schemas.microsoft.com/office/drawing/2014/main" id="{7A42A824-800B-4520-A780-18C8560C9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8180" y="7616"/>
          <a:ext cx="714027" cy="70705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1844625</xdr:colOff>
      <xdr:row>0</xdr:row>
      <xdr:rowOff>23446</xdr:rowOff>
    </xdr:from>
    <xdr:ext cx="702862" cy="704846"/>
    <xdr:pic>
      <xdr:nvPicPr>
        <xdr:cNvPr id="2" name="Imagem 1" descr="brasaonacional">
          <a:extLst>
            <a:ext uri="{FF2B5EF4-FFF2-40B4-BE49-F238E27FC236}">
              <a16:creationId xmlns:a16="http://schemas.microsoft.com/office/drawing/2014/main" id="{0311B19E-7C17-4F5F-BF21-BF9B9CE4C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7565" y="23446"/>
          <a:ext cx="702862" cy="7048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2128000</xdr:colOff>
      <xdr:row>0</xdr:row>
      <xdr:rowOff>7616</xdr:rowOff>
    </xdr:from>
    <xdr:ext cx="714027" cy="707050"/>
    <xdr:pic>
      <xdr:nvPicPr>
        <xdr:cNvPr id="2" name="Imagem 1" descr="brasaonacional">
          <a:extLst>
            <a:ext uri="{FF2B5EF4-FFF2-40B4-BE49-F238E27FC236}">
              <a16:creationId xmlns:a16="http://schemas.microsoft.com/office/drawing/2014/main" id="{D3E0B7A5-B923-4CB8-98AE-3658C2030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8180" y="7616"/>
          <a:ext cx="714027" cy="70705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167639</xdr:colOff>
      <xdr:row>0</xdr:row>
      <xdr:rowOff>0</xdr:rowOff>
    </xdr:from>
    <xdr:ext cx="702862" cy="704846"/>
    <xdr:pic>
      <xdr:nvPicPr>
        <xdr:cNvPr id="2" name="Imagem 1" descr="brasaonacional">
          <a:extLst>
            <a:ext uri="{FF2B5EF4-FFF2-40B4-BE49-F238E27FC236}">
              <a16:creationId xmlns:a16="http://schemas.microsoft.com/office/drawing/2014/main" id="{E4F158D9-F4A1-4AC5-BD79-F5BA4C78B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9019" y="0"/>
          <a:ext cx="702862" cy="7048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3040379</xdr:colOff>
      <xdr:row>0</xdr:row>
      <xdr:rowOff>23446</xdr:rowOff>
    </xdr:from>
    <xdr:ext cx="702862" cy="704846"/>
    <xdr:pic>
      <xdr:nvPicPr>
        <xdr:cNvPr id="2" name="Imagem 1" descr="brasaonacional">
          <a:extLst>
            <a:ext uri="{FF2B5EF4-FFF2-40B4-BE49-F238E27FC236}">
              <a16:creationId xmlns:a16="http://schemas.microsoft.com/office/drawing/2014/main" id="{9055EBD2-B1B6-4AED-B81D-929105609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964" y="23446"/>
          <a:ext cx="702862" cy="7048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1844625</xdr:colOff>
      <xdr:row>0</xdr:row>
      <xdr:rowOff>23446</xdr:rowOff>
    </xdr:from>
    <xdr:ext cx="702862" cy="704846"/>
    <xdr:pic>
      <xdr:nvPicPr>
        <xdr:cNvPr id="2" name="Imagem 1" descr="brasaonacional">
          <a:extLst>
            <a:ext uri="{FF2B5EF4-FFF2-40B4-BE49-F238E27FC236}">
              <a16:creationId xmlns:a16="http://schemas.microsoft.com/office/drawing/2014/main" id="{9CCD55E8-AB3A-4E00-8993-BB10D6810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6979" y="23446"/>
          <a:ext cx="702862" cy="7048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153326</xdr:colOff>
      <xdr:row>0</xdr:row>
      <xdr:rowOff>25840</xdr:rowOff>
    </xdr:from>
    <xdr:ext cx="711851" cy="707050"/>
    <xdr:pic>
      <xdr:nvPicPr>
        <xdr:cNvPr id="2" name="Imagem 1" descr="brasaonacional">
          <a:extLst>
            <a:ext uri="{FF2B5EF4-FFF2-40B4-BE49-F238E27FC236}">
              <a16:creationId xmlns:a16="http://schemas.microsoft.com/office/drawing/2014/main" id="{0131095D-BB89-42CC-AB22-4E1ABCC9C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1506" y="25840"/>
          <a:ext cx="711851" cy="70705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2409138</xdr:colOff>
      <xdr:row>0</xdr:row>
      <xdr:rowOff>22860</xdr:rowOff>
    </xdr:from>
    <xdr:ext cx="631006" cy="624840"/>
    <xdr:pic>
      <xdr:nvPicPr>
        <xdr:cNvPr id="2" name="Imagem 2" descr="brasaonacional">
          <a:extLst>
            <a:ext uri="{FF2B5EF4-FFF2-40B4-BE49-F238E27FC236}">
              <a16:creationId xmlns:a16="http://schemas.microsoft.com/office/drawing/2014/main" id="{B435329C-6E04-41A6-BB53-5A1732FFF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8698" y="22860"/>
          <a:ext cx="631006" cy="62484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1670800</xdr:colOff>
      <xdr:row>0</xdr:row>
      <xdr:rowOff>45720</xdr:rowOff>
    </xdr:from>
    <xdr:ext cx="714027" cy="707050"/>
    <xdr:pic>
      <xdr:nvPicPr>
        <xdr:cNvPr id="2" name="Imagem 3" descr="brasaonacional">
          <a:extLst>
            <a:ext uri="{FF2B5EF4-FFF2-40B4-BE49-F238E27FC236}">
              <a16:creationId xmlns:a16="http://schemas.microsoft.com/office/drawing/2014/main" id="{44B2C6BF-BBF0-4FCB-81E8-1A24DFF3A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1320" y="45720"/>
          <a:ext cx="714027" cy="70705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145294</xdr:colOff>
      <xdr:row>9</xdr:row>
      <xdr:rowOff>38100</xdr:rowOff>
    </xdr:from>
    <xdr:to>
      <xdr:col>2</xdr:col>
      <xdr:colOff>1207226</xdr:colOff>
      <xdr:row>33</xdr:row>
      <xdr:rowOff>114300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D9F18BC-9704-44F5-ACBD-5DC21CDCF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94" y="2964180"/>
          <a:ext cx="5458672" cy="446532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2044177</xdr:colOff>
      <xdr:row>0</xdr:row>
      <xdr:rowOff>0</xdr:rowOff>
    </xdr:from>
    <xdr:ext cx="714027" cy="707050"/>
    <xdr:pic>
      <xdr:nvPicPr>
        <xdr:cNvPr id="2" name="Imagem 2" descr="brasaonacional">
          <a:extLst>
            <a:ext uri="{FF2B5EF4-FFF2-40B4-BE49-F238E27FC236}">
              <a16:creationId xmlns:a16="http://schemas.microsoft.com/office/drawing/2014/main" id="{BF556085-B1E1-4CFE-9C71-0B075E461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3777" y="0"/>
          <a:ext cx="714027" cy="70705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472440</xdr:colOff>
      <xdr:row>7</xdr:row>
      <xdr:rowOff>76200</xdr:rowOff>
    </xdr:from>
    <xdr:to>
      <xdr:col>3</xdr:col>
      <xdr:colOff>571500</xdr:colOff>
      <xdr:row>42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AFA460F-53C2-42AA-A020-B9491B141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2636520"/>
          <a:ext cx="5387340" cy="636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2507-27D3-4814-87A0-86A0E3D5FCC5}">
  <dimension ref="A1:AMK23"/>
  <sheetViews>
    <sheetView view="pageBreakPreview" zoomScale="115" zoomScaleNormal="100" zoomScaleSheetLayoutView="115" workbookViewId="0">
      <selection activeCell="A5" sqref="A5:I21"/>
    </sheetView>
  </sheetViews>
  <sheetFormatPr defaultColWidth="8.85546875" defaultRowHeight="15" x14ac:dyDescent="0.25"/>
  <cols>
    <col min="1" max="1" width="6.5703125" style="47" customWidth="1"/>
    <col min="2" max="2" width="14.42578125" style="47" customWidth="1"/>
    <col min="3" max="3" width="45.85546875" style="47" customWidth="1"/>
    <col min="4" max="4" width="8.7109375" style="47" customWidth="1"/>
    <col min="5" max="5" width="6.7109375" style="47" customWidth="1"/>
    <col min="6" max="6" width="5.42578125" style="47" customWidth="1"/>
    <col min="7" max="7" width="11.28515625" style="82" customWidth="1"/>
    <col min="8" max="8" width="12.5703125" style="47" customWidth="1"/>
    <col min="9" max="9" width="11.42578125" style="47" customWidth="1"/>
    <col min="10" max="10" width="14" style="47" customWidth="1"/>
    <col min="11" max="11" width="12.7109375" style="47" customWidth="1"/>
    <col min="12" max="65" width="8.85546875" style="47"/>
    <col min="66" max="1025" width="11.85546875" style="47" customWidth="1"/>
    <col min="1026" max="16384" width="8.85546875" style="9"/>
  </cols>
  <sheetData>
    <row r="1" spans="1:1025" ht="60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</row>
    <row r="2" spans="1:1025" ht="70.150000000000006" customHeight="1" x14ac:dyDescent="0.25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3" spans="1:1025" x14ac:dyDescent="0.25">
      <c r="A3" s="171" t="s">
        <v>1</v>
      </c>
      <c r="B3" s="171"/>
      <c r="C3" s="171"/>
      <c r="D3" s="171"/>
      <c r="E3" s="171"/>
    </row>
    <row r="4" spans="1:1025" x14ac:dyDescent="0.25">
      <c r="A4" s="171" t="s">
        <v>90</v>
      </c>
      <c r="B4" s="171"/>
      <c r="C4" s="172" t="s">
        <v>303</v>
      </c>
      <c r="D4" s="172"/>
      <c r="E4" s="172"/>
      <c r="F4" s="172"/>
      <c r="G4" s="172"/>
      <c r="H4" s="172"/>
      <c r="I4" s="172"/>
    </row>
    <row r="5" spans="1:1025" x14ac:dyDescent="0.25">
      <c r="A5" s="167" t="s">
        <v>312</v>
      </c>
      <c r="B5" s="167"/>
      <c r="C5" s="167"/>
      <c r="D5" s="167"/>
      <c r="E5" s="167"/>
      <c r="F5" s="167"/>
      <c r="G5" s="167"/>
      <c r="H5" s="167"/>
      <c r="I5" s="167"/>
      <c r="K5" s="48"/>
    </row>
    <row r="6" spans="1:1025" x14ac:dyDescent="0.25">
      <c r="A6" s="88" t="s">
        <v>297</v>
      </c>
      <c r="B6" s="88"/>
      <c r="C6" s="88"/>
      <c r="D6" s="88"/>
      <c r="E6" s="88"/>
      <c r="F6" s="88" t="s">
        <v>289</v>
      </c>
      <c r="G6" s="130">
        <v>0.25</v>
      </c>
      <c r="I6" s="48"/>
      <c r="K6" s="48"/>
    </row>
    <row r="7" spans="1:1025" x14ac:dyDescent="0.25">
      <c r="A7" s="168" t="s">
        <v>298</v>
      </c>
      <c r="B7" s="168"/>
      <c r="C7" s="168"/>
      <c r="D7" s="168"/>
      <c r="E7" s="168"/>
    </row>
    <row r="8" spans="1:1025" s="127" customFormat="1" x14ac:dyDescent="0.25">
      <c r="A8" s="126"/>
      <c r="B8" s="126"/>
      <c r="C8" s="126"/>
      <c r="D8" s="126"/>
      <c r="E8" s="126"/>
      <c r="F8" s="47"/>
      <c r="G8" s="82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  <c r="AKA8" s="47"/>
      <c r="AKB8" s="47"/>
      <c r="AKC8" s="47"/>
      <c r="AKD8" s="47"/>
      <c r="AKE8" s="47"/>
      <c r="AKF8" s="47"/>
      <c r="AKG8" s="47"/>
      <c r="AKH8" s="47"/>
      <c r="AKI8" s="47"/>
      <c r="AKJ8" s="47"/>
      <c r="AKK8" s="47"/>
      <c r="AKL8" s="47"/>
      <c r="AKM8" s="47"/>
      <c r="AKN8" s="47"/>
      <c r="AKO8" s="47"/>
      <c r="AKP8" s="47"/>
      <c r="AKQ8" s="47"/>
      <c r="AKR8" s="47"/>
      <c r="AKS8" s="47"/>
      <c r="AKT8" s="47"/>
      <c r="AKU8" s="47"/>
      <c r="AKV8" s="47"/>
      <c r="AKW8" s="47"/>
      <c r="AKX8" s="47"/>
      <c r="AKY8" s="47"/>
      <c r="AKZ8" s="47"/>
      <c r="ALA8" s="47"/>
      <c r="ALB8" s="47"/>
      <c r="ALC8" s="47"/>
      <c r="ALD8" s="47"/>
      <c r="ALE8" s="47"/>
      <c r="ALF8" s="47"/>
      <c r="ALG8" s="47"/>
      <c r="ALH8" s="47"/>
      <c r="ALI8" s="47"/>
      <c r="ALJ8" s="47"/>
      <c r="ALK8" s="47"/>
      <c r="ALL8" s="47"/>
      <c r="ALM8" s="47"/>
      <c r="ALN8" s="47"/>
      <c r="ALO8" s="47"/>
      <c r="ALP8" s="47"/>
      <c r="ALQ8" s="47"/>
      <c r="ALR8" s="47"/>
      <c r="ALS8" s="47"/>
      <c r="ALT8" s="47"/>
      <c r="ALU8" s="47"/>
      <c r="ALV8" s="47"/>
      <c r="ALW8" s="47"/>
      <c r="ALX8" s="47"/>
      <c r="ALY8" s="47"/>
      <c r="ALZ8" s="47"/>
      <c r="AMA8" s="47"/>
      <c r="AMB8" s="47"/>
      <c r="AMC8" s="47"/>
      <c r="AMD8" s="47"/>
      <c r="AME8" s="47"/>
      <c r="AMF8" s="47"/>
      <c r="AMG8" s="47"/>
      <c r="AMH8" s="47"/>
      <c r="AMI8" s="47"/>
      <c r="AMJ8" s="47"/>
      <c r="AMK8" s="47"/>
    </row>
    <row r="9" spans="1:1025" s="127" customFormat="1" x14ac:dyDescent="0.25">
      <c r="A9" s="126"/>
      <c r="B9" s="126"/>
      <c r="C9" s="126"/>
      <c r="D9" s="126"/>
      <c r="E9" s="126"/>
      <c r="F9" s="47"/>
      <c r="G9" s="82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7"/>
      <c r="MB9" s="47"/>
      <c r="MC9" s="47"/>
      <c r="MD9" s="47"/>
      <c r="ME9" s="47"/>
      <c r="MF9" s="47"/>
      <c r="MG9" s="47"/>
      <c r="MH9" s="47"/>
      <c r="MI9" s="47"/>
      <c r="MJ9" s="47"/>
      <c r="MK9" s="47"/>
      <c r="ML9" s="47"/>
      <c r="MM9" s="47"/>
      <c r="MN9" s="47"/>
      <c r="MO9" s="47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7"/>
      <c r="ND9" s="47"/>
      <c r="NE9" s="47"/>
      <c r="NF9" s="47"/>
      <c r="NG9" s="47"/>
      <c r="NH9" s="47"/>
      <c r="NI9" s="47"/>
      <c r="NJ9" s="47"/>
      <c r="NK9" s="47"/>
      <c r="NL9" s="47"/>
      <c r="NM9" s="47"/>
      <c r="NN9" s="47"/>
      <c r="NO9" s="47"/>
      <c r="NP9" s="47"/>
      <c r="NQ9" s="47"/>
      <c r="NR9" s="47"/>
      <c r="NS9" s="47"/>
      <c r="NT9" s="47"/>
      <c r="NU9" s="47"/>
      <c r="NV9" s="47"/>
      <c r="NW9" s="47"/>
      <c r="NX9" s="47"/>
      <c r="NY9" s="47"/>
      <c r="NZ9" s="47"/>
      <c r="OA9" s="47"/>
      <c r="OB9" s="47"/>
      <c r="OC9" s="47"/>
      <c r="OD9" s="47"/>
      <c r="OE9" s="47"/>
      <c r="OF9" s="47"/>
      <c r="OG9" s="47"/>
      <c r="OH9" s="47"/>
      <c r="OI9" s="47"/>
      <c r="OJ9" s="47"/>
      <c r="OK9" s="47"/>
      <c r="OL9" s="47"/>
      <c r="OM9" s="47"/>
      <c r="ON9" s="47"/>
      <c r="OO9" s="47"/>
      <c r="OP9" s="47"/>
      <c r="OQ9" s="47"/>
      <c r="OR9" s="47"/>
      <c r="OS9" s="47"/>
      <c r="OT9" s="47"/>
      <c r="OU9" s="47"/>
      <c r="OV9" s="47"/>
      <c r="OW9" s="47"/>
      <c r="OX9" s="47"/>
      <c r="OY9" s="47"/>
      <c r="OZ9" s="47"/>
      <c r="PA9" s="47"/>
      <c r="PB9" s="47"/>
      <c r="PC9" s="47"/>
      <c r="PD9" s="47"/>
      <c r="PE9" s="47"/>
      <c r="PF9" s="47"/>
      <c r="PG9" s="47"/>
      <c r="PH9" s="47"/>
      <c r="PI9" s="47"/>
      <c r="PJ9" s="47"/>
      <c r="PK9" s="47"/>
      <c r="PL9" s="47"/>
      <c r="PM9" s="47"/>
      <c r="PN9" s="47"/>
      <c r="PO9" s="47"/>
      <c r="PP9" s="47"/>
      <c r="PQ9" s="47"/>
      <c r="PR9" s="47"/>
      <c r="PS9" s="47"/>
      <c r="PT9" s="47"/>
      <c r="PU9" s="47"/>
      <c r="PV9" s="47"/>
      <c r="PW9" s="47"/>
      <c r="PX9" s="47"/>
      <c r="PY9" s="47"/>
      <c r="PZ9" s="47"/>
      <c r="QA9" s="47"/>
      <c r="QB9" s="47"/>
      <c r="QC9" s="47"/>
      <c r="QD9" s="47"/>
      <c r="QE9" s="47"/>
      <c r="QF9" s="47"/>
      <c r="QG9" s="47"/>
      <c r="QH9" s="47"/>
      <c r="QI9" s="47"/>
      <c r="QJ9" s="47"/>
      <c r="QK9" s="47"/>
      <c r="QL9" s="47"/>
      <c r="QM9" s="47"/>
      <c r="QN9" s="47"/>
      <c r="QO9" s="47"/>
      <c r="QP9" s="47"/>
      <c r="QQ9" s="47"/>
      <c r="QR9" s="47"/>
      <c r="QS9" s="47"/>
      <c r="QT9" s="47"/>
      <c r="QU9" s="47"/>
      <c r="QV9" s="47"/>
      <c r="QW9" s="47"/>
      <c r="QX9" s="47"/>
      <c r="QY9" s="47"/>
      <c r="QZ9" s="47"/>
      <c r="RA9" s="47"/>
      <c r="RB9" s="47"/>
      <c r="RC9" s="47"/>
      <c r="RD9" s="47"/>
      <c r="RE9" s="47"/>
      <c r="RF9" s="47"/>
      <c r="RG9" s="47"/>
      <c r="RH9" s="47"/>
      <c r="RI9" s="47"/>
      <c r="RJ9" s="47"/>
      <c r="RK9" s="47"/>
      <c r="RL9" s="47"/>
      <c r="RM9" s="47"/>
      <c r="RN9" s="47"/>
      <c r="RO9" s="47"/>
      <c r="RP9" s="47"/>
      <c r="RQ9" s="47"/>
      <c r="RR9" s="47"/>
      <c r="RS9" s="47"/>
      <c r="RT9" s="47"/>
      <c r="RU9" s="47"/>
      <c r="RV9" s="47"/>
      <c r="RW9" s="47"/>
      <c r="RX9" s="47"/>
      <c r="RY9" s="47"/>
      <c r="RZ9" s="47"/>
      <c r="SA9" s="47"/>
      <c r="SB9" s="47"/>
      <c r="SC9" s="47"/>
      <c r="SD9" s="47"/>
      <c r="SE9" s="47"/>
      <c r="SF9" s="47"/>
      <c r="SG9" s="47"/>
      <c r="SH9" s="47"/>
      <c r="SI9" s="47"/>
      <c r="SJ9" s="47"/>
      <c r="SK9" s="47"/>
      <c r="SL9" s="47"/>
      <c r="SM9" s="47"/>
      <c r="SN9" s="47"/>
      <c r="SO9" s="47"/>
      <c r="SP9" s="47"/>
      <c r="SQ9" s="47"/>
      <c r="SR9" s="47"/>
      <c r="SS9" s="47"/>
      <c r="ST9" s="47"/>
      <c r="SU9" s="47"/>
      <c r="SV9" s="47"/>
      <c r="SW9" s="47"/>
      <c r="SX9" s="47"/>
      <c r="SY9" s="47"/>
      <c r="SZ9" s="47"/>
      <c r="TA9" s="47"/>
      <c r="TB9" s="47"/>
      <c r="TC9" s="47"/>
      <c r="TD9" s="47"/>
      <c r="TE9" s="47"/>
      <c r="TF9" s="47"/>
      <c r="TG9" s="47"/>
      <c r="TH9" s="47"/>
      <c r="TI9" s="47"/>
      <c r="TJ9" s="47"/>
      <c r="TK9" s="47"/>
      <c r="TL9" s="47"/>
      <c r="TM9" s="47"/>
      <c r="TN9" s="47"/>
      <c r="TO9" s="47"/>
      <c r="TP9" s="47"/>
      <c r="TQ9" s="47"/>
      <c r="TR9" s="47"/>
      <c r="TS9" s="47"/>
      <c r="TT9" s="47"/>
      <c r="TU9" s="47"/>
      <c r="TV9" s="47"/>
      <c r="TW9" s="47"/>
      <c r="TX9" s="47"/>
      <c r="TY9" s="47"/>
      <c r="TZ9" s="47"/>
      <c r="UA9" s="47"/>
      <c r="UB9" s="47"/>
      <c r="UC9" s="47"/>
      <c r="UD9" s="47"/>
      <c r="UE9" s="47"/>
      <c r="UF9" s="47"/>
      <c r="UG9" s="47"/>
      <c r="UH9" s="47"/>
      <c r="UI9" s="47"/>
      <c r="UJ9" s="47"/>
      <c r="UK9" s="47"/>
      <c r="UL9" s="47"/>
      <c r="UM9" s="47"/>
      <c r="UN9" s="47"/>
      <c r="UO9" s="47"/>
      <c r="UP9" s="47"/>
      <c r="UQ9" s="47"/>
      <c r="UR9" s="47"/>
      <c r="US9" s="47"/>
      <c r="UT9" s="47"/>
      <c r="UU9" s="47"/>
      <c r="UV9" s="47"/>
      <c r="UW9" s="47"/>
      <c r="UX9" s="47"/>
      <c r="UY9" s="47"/>
      <c r="UZ9" s="47"/>
      <c r="VA9" s="47"/>
      <c r="VB9" s="47"/>
      <c r="VC9" s="47"/>
      <c r="VD9" s="47"/>
      <c r="VE9" s="47"/>
      <c r="VF9" s="47"/>
      <c r="VG9" s="47"/>
      <c r="VH9" s="47"/>
      <c r="VI9" s="47"/>
      <c r="VJ9" s="47"/>
      <c r="VK9" s="47"/>
      <c r="VL9" s="47"/>
      <c r="VM9" s="47"/>
      <c r="VN9" s="47"/>
      <c r="VO9" s="47"/>
      <c r="VP9" s="47"/>
      <c r="VQ9" s="47"/>
      <c r="VR9" s="47"/>
      <c r="VS9" s="47"/>
      <c r="VT9" s="47"/>
      <c r="VU9" s="47"/>
      <c r="VV9" s="47"/>
      <c r="VW9" s="47"/>
      <c r="VX9" s="47"/>
      <c r="VY9" s="47"/>
      <c r="VZ9" s="47"/>
      <c r="WA9" s="47"/>
      <c r="WB9" s="47"/>
      <c r="WC9" s="47"/>
      <c r="WD9" s="47"/>
      <c r="WE9" s="47"/>
      <c r="WF9" s="47"/>
      <c r="WG9" s="47"/>
      <c r="WH9" s="47"/>
      <c r="WI9" s="47"/>
      <c r="WJ9" s="47"/>
      <c r="WK9" s="47"/>
      <c r="WL9" s="47"/>
      <c r="WM9" s="47"/>
      <c r="WN9" s="47"/>
      <c r="WO9" s="47"/>
      <c r="WP9" s="47"/>
      <c r="WQ9" s="47"/>
      <c r="WR9" s="47"/>
      <c r="WS9" s="47"/>
      <c r="WT9" s="47"/>
      <c r="WU9" s="47"/>
      <c r="WV9" s="47"/>
      <c r="WW9" s="47"/>
      <c r="WX9" s="47"/>
      <c r="WY9" s="47"/>
      <c r="WZ9" s="47"/>
      <c r="XA9" s="47"/>
      <c r="XB9" s="47"/>
      <c r="XC9" s="47"/>
      <c r="XD9" s="47"/>
      <c r="XE9" s="47"/>
      <c r="XF9" s="47"/>
      <c r="XG9" s="47"/>
      <c r="XH9" s="47"/>
      <c r="XI9" s="47"/>
      <c r="XJ9" s="47"/>
      <c r="XK9" s="47"/>
      <c r="XL9" s="47"/>
      <c r="XM9" s="47"/>
      <c r="XN9" s="47"/>
      <c r="XO9" s="47"/>
      <c r="XP9" s="47"/>
      <c r="XQ9" s="47"/>
      <c r="XR9" s="47"/>
      <c r="XS9" s="47"/>
      <c r="XT9" s="47"/>
      <c r="XU9" s="47"/>
      <c r="XV9" s="47"/>
      <c r="XW9" s="47"/>
      <c r="XX9" s="47"/>
      <c r="XY9" s="47"/>
      <c r="XZ9" s="47"/>
      <c r="YA9" s="47"/>
      <c r="YB9" s="47"/>
      <c r="YC9" s="47"/>
      <c r="YD9" s="47"/>
      <c r="YE9" s="47"/>
      <c r="YF9" s="47"/>
      <c r="YG9" s="47"/>
      <c r="YH9" s="47"/>
      <c r="YI9" s="47"/>
      <c r="YJ9" s="47"/>
      <c r="YK9" s="47"/>
      <c r="YL9" s="47"/>
      <c r="YM9" s="47"/>
      <c r="YN9" s="47"/>
      <c r="YO9" s="47"/>
      <c r="YP9" s="47"/>
      <c r="YQ9" s="47"/>
      <c r="YR9" s="47"/>
      <c r="YS9" s="47"/>
      <c r="YT9" s="47"/>
      <c r="YU9" s="47"/>
      <c r="YV9" s="47"/>
      <c r="YW9" s="47"/>
      <c r="YX9" s="47"/>
      <c r="YY9" s="47"/>
      <c r="YZ9" s="47"/>
      <c r="ZA9" s="47"/>
      <c r="ZB9" s="47"/>
      <c r="ZC9" s="47"/>
      <c r="ZD9" s="47"/>
      <c r="ZE9" s="47"/>
      <c r="ZF9" s="47"/>
      <c r="ZG9" s="47"/>
      <c r="ZH9" s="47"/>
      <c r="ZI9" s="47"/>
      <c r="ZJ9" s="47"/>
      <c r="ZK9" s="47"/>
      <c r="ZL9" s="47"/>
      <c r="ZM9" s="47"/>
      <c r="ZN9" s="47"/>
      <c r="ZO9" s="47"/>
      <c r="ZP9" s="47"/>
      <c r="ZQ9" s="47"/>
      <c r="ZR9" s="47"/>
      <c r="ZS9" s="47"/>
      <c r="ZT9" s="47"/>
      <c r="ZU9" s="47"/>
      <c r="ZV9" s="47"/>
      <c r="ZW9" s="47"/>
      <c r="ZX9" s="47"/>
      <c r="ZY9" s="47"/>
      <c r="ZZ9" s="47"/>
      <c r="AAA9" s="47"/>
      <c r="AAB9" s="47"/>
      <c r="AAC9" s="47"/>
      <c r="AAD9" s="47"/>
      <c r="AAE9" s="47"/>
      <c r="AAF9" s="47"/>
      <c r="AAG9" s="47"/>
      <c r="AAH9" s="47"/>
      <c r="AAI9" s="47"/>
      <c r="AAJ9" s="47"/>
      <c r="AAK9" s="47"/>
      <c r="AAL9" s="47"/>
      <c r="AAM9" s="47"/>
      <c r="AAN9" s="47"/>
      <c r="AAO9" s="47"/>
      <c r="AAP9" s="47"/>
      <c r="AAQ9" s="47"/>
      <c r="AAR9" s="47"/>
      <c r="AAS9" s="47"/>
      <c r="AAT9" s="47"/>
      <c r="AAU9" s="47"/>
      <c r="AAV9" s="47"/>
      <c r="AAW9" s="47"/>
      <c r="AAX9" s="47"/>
      <c r="AAY9" s="47"/>
      <c r="AAZ9" s="47"/>
      <c r="ABA9" s="47"/>
      <c r="ABB9" s="47"/>
      <c r="ABC9" s="47"/>
      <c r="ABD9" s="47"/>
      <c r="ABE9" s="47"/>
      <c r="ABF9" s="47"/>
      <c r="ABG9" s="47"/>
      <c r="ABH9" s="47"/>
      <c r="ABI9" s="47"/>
      <c r="ABJ9" s="47"/>
      <c r="ABK9" s="47"/>
      <c r="ABL9" s="47"/>
      <c r="ABM9" s="47"/>
      <c r="ABN9" s="47"/>
      <c r="ABO9" s="47"/>
      <c r="ABP9" s="47"/>
      <c r="ABQ9" s="47"/>
      <c r="ABR9" s="47"/>
      <c r="ABS9" s="47"/>
      <c r="ABT9" s="47"/>
      <c r="ABU9" s="47"/>
      <c r="ABV9" s="47"/>
      <c r="ABW9" s="47"/>
      <c r="ABX9" s="47"/>
      <c r="ABY9" s="47"/>
      <c r="ABZ9" s="47"/>
      <c r="ACA9" s="47"/>
      <c r="ACB9" s="47"/>
      <c r="ACC9" s="47"/>
      <c r="ACD9" s="47"/>
      <c r="ACE9" s="47"/>
      <c r="ACF9" s="47"/>
      <c r="ACG9" s="47"/>
      <c r="ACH9" s="47"/>
      <c r="ACI9" s="47"/>
      <c r="ACJ9" s="47"/>
      <c r="ACK9" s="47"/>
      <c r="ACL9" s="47"/>
      <c r="ACM9" s="47"/>
      <c r="ACN9" s="47"/>
      <c r="ACO9" s="47"/>
      <c r="ACP9" s="47"/>
      <c r="ACQ9" s="47"/>
      <c r="ACR9" s="47"/>
      <c r="ACS9" s="47"/>
      <c r="ACT9" s="47"/>
      <c r="ACU9" s="47"/>
      <c r="ACV9" s="47"/>
      <c r="ACW9" s="47"/>
      <c r="ACX9" s="47"/>
      <c r="ACY9" s="47"/>
      <c r="ACZ9" s="47"/>
      <c r="ADA9" s="47"/>
      <c r="ADB9" s="47"/>
      <c r="ADC9" s="47"/>
      <c r="ADD9" s="47"/>
      <c r="ADE9" s="47"/>
      <c r="ADF9" s="47"/>
      <c r="ADG9" s="47"/>
      <c r="ADH9" s="47"/>
      <c r="ADI9" s="47"/>
      <c r="ADJ9" s="47"/>
      <c r="ADK9" s="47"/>
      <c r="ADL9" s="47"/>
      <c r="ADM9" s="47"/>
      <c r="ADN9" s="47"/>
      <c r="ADO9" s="47"/>
      <c r="ADP9" s="47"/>
      <c r="ADQ9" s="47"/>
      <c r="ADR9" s="47"/>
      <c r="ADS9" s="47"/>
      <c r="ADT9" s="47"/>
      <c r="ADU9" s="47"/>
      <c r="ADV9" s="47"/>
      <c r="ADW9" s="47"/>
      <c r="ADX9" s="47"/>
      <c r="ADY9" s="47"/>
      <c r="ADZ9" s="47"/>
      <c r="AEA9" s="47"/>
      <c r="AEB9" s="47"/>
      <c r="AEC9" s="47"/>
      <c r="AED9" s="47"/>
      <c r="AEE9" s="47"/>
      <c r="AEF9" s="47"/>
      <c r="AEG9" s="47"/>
      <c r="AEH9" s="47"/>
      <c r="AEI9" s="47"/>
      <c r="AEJ9" s="47"/>
      <c r="AEK9" s="47"/>
      <c r="AEL9" s="47"/>
      <c r="AEM9" s="47"/>
      <c r="AEN9" s="47"/>
      <c r="AEO9" s="47"/>
      <c r="AEP9" s="47"/>
      <c r="AEQ9" s="47"/>
      <c r="AER9" s="47"/>
      <c r="AES9" s="47"/>
      <c r="AET9" s="47"/>
      <c r="AEU9" s="47"/>
      <c r="AEV9" s="47"/>
      <c r="AEW9" s="47"/>
      <c r="AEX9" s="47"/>
      <c r="AEY9" s="47"/>
      <c r="AEZ9" s="47"/>
      <c r="AFA9" s="47"/>
      <c r="AFB9" s="47"/>
      <c r="AFC9" s="47"/>
      <c r="AFD9" s="47"/>
      <c r="AFE9" s="47"/>
      <c r="AFF9" s="47"/>
      <c r="AFG9" s="47"/>
      <c r="AFH9" s="47"/>
      <c r="AFI9" s="47"/>
      <c r="AFJ9" s="47"/>
      <c r="AFK9" s="47"/>
      <c r="AFL9" s="47"/>
      <c r="AFM9" s="47"/>
      <c r="AFN9" s="47"/>
      <c r="AFO9" s="47"/>
      <c r="AFP9" s="47"/>
      <c r="AFQ9" s="47"/>
      <c r="AFR9" s="47"/>
      <c r="AFS9" s="47"/>
      <c r="AFT9" s="47"/>
      <c r="AFU9" s="47"/>
      <c r="AFV9" s="47"/>
      <c r="AFW9" s="47"/>
      <c r="AFX9" s="47"/>
      <c r="AFY9" s="47"/>
      <c r="AFZ9" s="47"/>
      <c r="AGA9" s="47"/>
      <c r="AGB9" s="47"/>
      <c r="AGC9" s="47"/>
      <c r="AGD9" s="47"/>
      <c r="AGE9" s="47"/>
      <c r="AGF9" s="47"/>
      <c r="AGG9" s="47"/>
      <c r="AGH9" s="47"/>
      <c r="AGI9" s="47"/>
      <c r="AGJ9" s="47"/>
      <c r="AGK9" s="47"/>
      <c r="AGL9" s="47"/>
      <c r="AGM9" s="47"/>
      <c r="AGN9" s="47"/>
      <c r="AGO9" s="47"/>
      <c r="AGP9" s="47"/>
      <c r="AGQ9" s="47"/>
      <c r="AGR9" s="47"/>
      <c r="AGS9" s="47"/>
      <c r="AGT9" s="47"/>
      <c r="AGU9" s="47"/>
      <c r="AGV9" s="47"/>
      <c r="AGW9" s="47"/>
      <c r="AGX9" s="47"/>
      <c r="AGY9" s="47"/>
      <c r="AGZ9" s="47"/>
      <c r="AHA9" s="47"/>
      <c r="AHB9" s="47"/>
      <c r="AHC9" s="47"/>
      <c r="AHD9" s="47"/>
      <c r="AHE9" s="47"/>
      <c r="AHF9" s="47"/>
      <c r="AHG9" s="47"/>
      <c r="AHH9" s="47"/>
      <c r="AHI9" s="47"/>
      <c r="AHJ9" s="47"/>
      <c r="AHK9" s="47"/>
      <c r="AHL9" s="47"/>
      <c r="AHM9" s="47"/>
      <c r="AHN9" s="47"/>
      <c r="AHO9" s="47"/>
      <c r="AHP9" s="47"/>
      <c r="AHQ9" s="47"/>
      <c r="AHR9" s="47"/>
      <c r="AHS9" s="47"/>
      <c r="AHT9" s="47"/>
      <c r="AHU9" s="47"/>
      <c r="AHV9" s="47"/>
      <c r="AHW9" s="47"/>
      <c r="AHX9" s="47"/>
      <c r="AHY9" s="47"/>
      <c r="AHZ9" s="47"/>
      <c r="AIA9" s="47"/>
      <c r="AIB9" s="47"/>
      <c r="AIC9" s="47"/>
      <c r="AID9" s="47"/>
      <c r="AIE9" s="47"/>
      <c r="AIF9" s="47"/>
      <c r="AIG9" s="47"/>
      <c r="AIH9" s="47"/>
      <c r="AII9" s="47"/>
      <c r="AIJ9" s="47"/>
      <c r="AIK9" s="47"/>
      <c r="AIL9" s="47"/>
      <c r="AIM9" s="47"/>
      <c r="AIN9" s="47"/>
      <c r="AIO9" s="47"/>
      <c r="AIP9" s="47"/>
      <c r="AIQ9" s="47"/>
      <c r="AIR9" s="47"/>
      <c r="AIS9" s="47"/>
      <c r="AIT9" s="47"/>
      <c r="AIU9" s="47"/>
      <c r="AIV9" s="47"/>
      <c r="AIW9" s="47"/>
      <c r="AIX9" s="47"/>
      <c r="AIY9" s="47"/>
      <c r="AIZ9" s="47"/>
      <c r="AJA9" s="47"/>
      <c r="AJB9" s="47"/>
      <c r="AJC9" s="47"/>
      <c r="AJD9" s="47"/>
      <c r="AJE9" s="47"/>
      <c r="AJF9" s="47"/>
      <c r="AJG9" s="47"/>
      <c r="AJH9" s="47"/>
      <c r="AJI9" s="47"/>
      <c r="AJJ9" s="47"/>
      <c r="AJK9" s="47"/>
      <c r="AJL9" s="47"/>
      <c r="AJM9" s="47"/>
      <c r="AJN9" s="47"/>
      <c r="AJO9" s="47"/>
      <c r="AJP9" s="47"/>
      <c r="AJQ9" s="47"/>
      <c r="AJR9" s="47"/>
      <c r="AJS9" s="47"/>
      <c r="AJT9" s="47"/>
      <c r="AJU9" s="47"/>
      <c r="AJV9" s="47"/>
      <c r="AJW9" s="47"/>
      <c r="AJX9" s="47"/>
      <c r="AJY9" s="47"/>
      <c r="AJZ9" s="47"/>
      <c r="AKA9" s="47"/>
      <c r="AKB9" s="47"/>
      <c r="AKC9" s="47"/>
      <c r="AKD9" s="47"/>
      <c r="AKE9" s="47"/>
      <c r="AKF9" s="47"/>
      <c r="AKG9" s="47"/>
      <c r="AKH9" s="47"/>
      <c r="AKI9" s="47"/>
      <c r="AKJ9" s="47"/>
      <c r="AKK9" s="47"/>
      <c r="AKL9" s="47"/>
      <c r="AKM9" s="47"/>
      <c r="AKN9" s="47"/>
      <c r="AKO9" s="47"/>
      <c r="AKP9" s="47"/>
      <c r="AKQ9" s="47"/>
      <c r="AKR9" s="47"/>
      <c r="AKS9" s="47"/>
      <c r="AKT9" s="47"/>
      <c r="AKU9" s="47"/>
      <c r="AKV9" s="47"/>
      <c r="AKW9" s="47"/>
      <c r="AKX9" s="47"/>
      <c r="AKY9" s="47"/>
      <c r="AKZ9" s="47"/>
      <c r="ALA9" s="47"/>
      <c r="ALB9" s="47"/>
      <c r="ALC9" s="47"/>
      <c r="ALD9" s="47"/>
      <c r="ALE9" s="47"/>
      <c r="ALF9" s="47"/>
      <c r="ALG9" s="47"/>
      <c r="ALH9" s="47"/>
      <c r="ALI9" s="47"/>
      <c r="ALJ9" s="47"/>
      <c r="ALK9" s="47"/>
      <c r="ALL9" s="47"/>
      <c r="ALM9" s="47"/>
      <c r="ALN9" s="47"/>
      <c r="ALO9" s="47"/>
      <c r="ALP9" s="47"/>
      <c r="ALQ9" s="47"/>
      <c r="ALR9" s="47"/>
      <c r="ALS9" s="47"/>
      <c r="ALT9" s="47"/>
      <c r="ALU9" s="47"/>
      <c r="ALV9" s="47"/>
      <c r="ALW9" s="47"/>
      <c r="ALX9" s="47"/>
      <c r="ALY9" s="47"/>
      <c r="ALZ9" s="47"/>
      <c r="AMA9" s="47"/>
      <c r="AMB9" s="47"/>
      <c r="AMC9" s="47"/>
      <c r="AMD9" s="47"/>
      <c r="AME9" s="47"/>
      <c r="AMF9" s="47"/>
      <c r="AMG9" s="47"/>
      <c r="AMH9" s="47"/>
      <c r="AMI9" s="47"/>
      <c r="AMJ9" s="47"/>
      <c r="AMK9" s="47"/>
    </row>
    <row r="10" spans="1:1025" s="127" customFormat="1" ht="15.75" thickBot="1" x14ac:dyDescent="0.3">
      <c r="A10" s="126"/>
      <c r="B10" s="126"/>
      <c r="C10" s="126"/>
      <c r="D10" s="126"/>
      <c r="E10" s="126"/>
      <c r="F10" s="47"/>
      <c r="G10" s="82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47"/>
      <c r="JS10" s="47"/>
      <c r="JT10" s="47"/>
      <c r="JU10" s="47"/>
      <c r="JV10" s="47"/>
      <c r="JW10" s="47"/>
      <c r="JX10" s="47"/>
      <c r="JY10" s="47"/>
      <c r="JZ10" s="47"/>
      <c r="KA10" s="47"/>
      <c r="KB10" s="47"/>
      <c r="KC10" s="47"/>
      <c r="KD10" s="47"/>
      <c r="KE10" s="47"/>
      <c r="KF10" s="47"/>
      <c r="KG10" s="47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47"/>
      <c r="LV10" s="47"/>
      <c r="LW10" s="47"/>
      <c r="LX10" s="47"/>
      <c r="LY10" s="47"/>
      <c r="LZ10" s="47"/>
      <c r="MA10" s="47"/>
      <c r="MB10" s="47"/>
      <c r="MC10" s="47"/>
      <c r="MD10" s="47"/>
      <c r="ME10" s="47"/>
      <c r="MF10" s="47"/>
      <c r="MG10" s="47"/>
      <c r="MH10" s="47"/>
      <c r="MI10" s="47"/>
      <c r="MJ10" s="47"/>
      <c r="MK10" s="47"/>
      <c r="ML10" s="47"/>
      <c r="MM10" s="47"/>
      <c r="MN10" s="47"/>
      <c r="MO10" s="47"/>
      <c r="MP10" s="47"/>
      <c r="MQ10" s="47"/>
      <c r="MR10" s="47"/>
      <c r="MS10" s="47"/>
      <c r="MT10" s="47"/>
      <c r="MU10" s="47"/>
      <c r="MV10" s="47"/>
      <c r="MW10" s="47"/>
      <c r="MX10" s="47"/>
      <c r="MY10" s="47"/>
      <c r="MZ10" s="47"/>
      <c r="NA10" s="47"/>
      <c r="NB10" s="47"/>
      <c r="NC10" s="47"/>
      <c r="ND10" s="47"/>
      <c r="NE10" s="47"/>
      <c r="NF10" s="47"/>
      <c r="NG10" s="47"/>
      <c r="NH10" s="47"/>
      <c r="NI10" s="47"/>
      <c r="NJ10" s="47"/>
      <c r="NK10" s="47"/>
      <c r="NL10" s="47"/>
      <c r="NM10" s="47"/>
      <c r="NN10" s="47"/>
      <c r="NO10" s="47"/>
      <c r="NP10" s="47"/>
      <c r="NQ10" s="47"/>
      <c r="NR10" s="47"/>
      <c r="NS10" s="47"/>
      <c r="NT10" s="47"/>
      <c r="NU10" s="47"/>
      <c r="NV10" s="47"/>
      <c r="NW10" s="47"/>
      <c r="NX10" s="47"/>
      <c r="NY10" s="47"/>
      <c r="NZ10" s="47"/>
      <c r="OA10" s="47"/>
      <c r="OB10" s="47"/>
      <c r="OC10" s="47"/>
      <c r="OD10" s="47"/>
      <c r="OE10" s="47"/>
      <c r="OF10" s="47"/>
      <c r="OG10" s="47"/>
      <c r="OH10" s="47"/>
      <c r="OI10" s="47"/>
      <c r="OJ10" s="47"/>
      <c r="OK10" s="47"/>
      <c r="OL10" s="47"/>
      <c r="OM10" s="47"/>
      <c r="ON10" s="47"/>
      <c r="OO10" s="47"/>
      <c r="OP10" s="47"/>
      <c r="OQ10" s="47"/>
      <c r="OR10" s="47"/>
      <c r="OS10" s="47"/>
      <c r="OT10" s="47"/>
      <c r="OU10" s="47"/>
      <c r="OV10" s="47"/>
      <c r="OW10" s="47"/>
      <c r="OX10" s="47"/>
      <c r="OY10" s="47"/>
      <c r="OZ10" s="47"/>
      <c r="PA10" s="47"/>
      <c r="PB10" s="47"/>
      <c r="PC10" s="47"/>
      <c r="PD10" s="47"/>
      <c r="PE10" s="47"/>
      <c r="PF10" s="47"/>
      <c r="PG10" s="47"/>
      <c r="PH10" s="47"/>
      <c r="PI10" s="47"/>
      <c r="PJ10" s="47"/>
      <c r="PK10" s="47"/>
      <c r="PL10" s="47"/>
      <c r="PM10" s="47"/>
      <c r="PN10" s="47"/>
      <c r="PO10" s="47"/>
      <c r="PP10" s="47"/>
      <c r="PQ10" s="47"/>
      <c r="PR10" s="47"/>
      <c r="PS10" s="47"/>
      <c r="PT10" s="47"/>
      <c r="PU10" s="47"/>
      <c r="PV10" s="47"/>
      <c r="PW10" s="47"/>
      <c r="PX10" s="47"/>
      <c r="PY10" s="47"/>
      <c r="PZ10" s="47"/>
      <c r="QA10" s="47"/>
      <c r="QB10" s="47"/>
      <c r="QC10" s="47"/>
      <c r="QD10" s="47"/>
      <c r="QE10" s="47"/>
      <c r="QF10" s="47"/>
      <c r="QG10" s="47"/>
      <c r="QH10" s="47"/>
      <c r="QI10" s="47"/>
      <c r="QJ10" s="47"/>
      <c r="QK10" s="47"/>
      <c r="QL10" s="47"/>
      <c r="QM10" s="47"/>
      <c r="QN10" s="47"/>
      <c r="QO10" s="47"/>
      <c r="QP10" s="47"/>
      <c r="QQ10" s="47"/>
      <c r="QR10" s="47"/>
      <c r="QS10" s="47"/>
      <c r="QT10" s="47"/>
      <c r="QU10" s="47"/>
      <c r="QV10" s="47"/>
      <c r="QW10" s="47"/>
      <c r="QX10" s="47"/>
      <c r="QY10" s="47"/>
      <c r="QZ10" s="47"/>
      <c r="RA10" s="47"/>
      <c r="RB10" s="47"/>
      <c r="RC10" s="47"/>
      <c r="RD10" s="47"/>
      <c r="RE10" s="47"/>
      <c r="RF10" s="47"/>
      <c r="RG10" s="47"/>
      <c r="RH10" s="47"/>
      <c r="RI10" s="47"/>
      <c r="RJ10" s="47"/>
      <c r="RK10" s="47"/>
      <c r="RL10" s="47"/>
      <c r="RM10" s="47"/>
      <c r="RN10" s="47"/>
      <c r="RO10" s="47"/>
      <c r="RP10" s="47"/>
      <c r="RQ10" s="47"/>
      <c r="RR10" s="47"/>
      <c r="RS10" s="47"/>
      <c r="RT10" s="47"/>
      <c r="RU10" s="47"/>
      <c r="RV10" s="47"/>
      <c r="RW10" s="47"/>
      <c r="RX10" s="47"/>
      <c r="RY10" s="47"/>
      <c r="RZ10" s="47"/>
      <c r="SA10" s="47"/>
      <c r="SB10" s="47"/>
      <c r="SC10" s="47"/>
      <c r="SD10" s="47"/>
      <c r="SE10" s="47"/>
      <c r="SF10" s="47"/>
      <c r="SG10" s="47"/>
      <c r="SH10" s="47"/>
      <c r="SI10" s="47"/>
      <c r="SJ10" s="47"/>
      <c r="SK10" s="47"/>
      <c r="SL10" s="47"/>
      <c r="SM10" s="47"/>
      <c r="SN10" s="47"/>
      <c r="SO10" s="47"/>
      <c r="SP10" s="47"/>
      <c r="SQ10" s="47"/>
      <c r="SR10" s="47"/>
      <c r="SS10" s="47"/>
      <c r="ST10" s="47"/>
      <c r="SU10" s="47"/>
      <c r="SV10" s="47"/>
      <c r="SW10" s="47"/>
      <c r="SX10" s="47"/>
      <c r="SY10" s="47"/>
      <c r="SZ10" s="47"/>
      <c r="TA10" s="47"/>
      <c r="TB10" s="47"/>
      <c r="TC10" s="47"/>
      <c r="TD10" s="47"/>
      <c r="TE10" s="47"/>
      <c r="TF10" s="47"/>
      <c r="TG10" s="47"/>
      <c r="TH10" s="47"/>
      <c r="TI10" s="47"/>
      <c r="TJ10" s="47"/>
      <c r="TK10" s="47"/>
      <c r="TL10" s="47"/>
      <c r="TM10" s="47"/>
      <c r="TN10" s="47"/>
      <c r="TO10" s="47"/>
      <c r="TP10" s="47"/>
      <c r="TQ10" s="47"/>
      <c r="TR10" s="47"/>
      <c r="TS10" s="47"/>
      <c r="TT10" s="47"/>
      <c r="TU10" s="47"/>
      <c r="TV10" s="47"/>
      <c r="TW10" s="47"/>
      <c r="TX10" s="47"/>
      <c r="TY10" s="47"/>
      <c r="TZ10" s="47"/>
      <c r="UA10" s="47"/>
      <c r="UB10" s="47"/>
      <c r="UC10" s="47"/>
      <c r="UD10" s="47"/>
      <c r="UE10" s="47"/>
      <c r="UF10" s="47"/>
      <c r="UG10" s="47"/>
      <c r="UH10" s="47"/>
      <c r="UI10" s="47"/>
      <c r="UJ10" s="47"/>
      <c r="UK10" s="47"/>
      <c r="UL10" s="47"/>
      <c r="UM10" s="47"/>
      <c r="UN10" s="47"/>
      <c r="UO10" s="47"/>
      <c r="UP10" s="47"/>
      <c r="UQ10" s="47"/>
      <c r="UR10" s="47"/>
      <c r="US10" s="47"/>
      <c r="UT10" s="47"/>
      <c r="UU10" s="47"/>
      <c r="UV10" s="47"/>
      <c r="UW10" s="47"/>
      <c r="UX10" s="47"/>
      <c r="UY10" s="47"/>
      <c r="UZ10" s="47"/>
      <c r="VA10" s="47"/>
      <c r="VB10" s="47"/>
      <c r="VC10" s="47"/>
      <c r="VD10" s="47"/>
      <c r="VE10" s="47"/>
      <c r="VF10" s="47"/>
      <c r="VG10" s="47"/>
      <c r="VH10" s="47"/>
      <c r="VI10" s="47"/>
      <c r="VJ10" s="47"/>
      <c r="VK10" s="47"/>
      <c r="VL10" s="47"/>
      <c r="VM10" s="47"/>
      <c r="VN10" s="47"/>
      <c r="VO10" s="47"/>
      <c r="VP10" s="47"/>
      <c r="VQ10" s="47"/>
      <c r="VR10" s="47"/>
      <c r="VS10" s="47"/>
      <c r="VT10" s="47"/>
      <c r="VU10" s="47"/>
      <c r="VV10" s="47"/>
      <c r="VW10" s="47"/>
      <c r="VX10" s="47"/>
      <c r="VY10" s="47"/>
      <c r="VZ10" s="47"/>
      <c r="WA10" s="47"/>
      <c r="WB10" s="47"/>
      <c r="WC10" s="47"/>
      <c r="WD10" s="47"/>
      <c r="WE10" s="47"/>
      <c r="WF10" s="47"/>
      <c r="WG10" s="47"/>
      <c r="WH10" s="47"/>
      <c r="WI10" s="47"/>
      <c r="WJ10" s="47"/>
      <c r="WK10" s="47"/>
      <c r="WL10" s="47"/>
      <c r="WM10" s="47"/>
      <c r="WN10" s="47"/>
      <c r="WO10" s="47"/>
      <c r="WP10" s="47"/>
      <c r="WQ10" s="47"/>
      <c r="WR10" s="47"/>
      <c r="WS10" s="47"/>
      <c r="WT10" s="47"/>
      <c r="WU10" s="47"/>
      <c r="WV10" s="47"/>
      <c r="WW10" s="47"/>
      <c r="WX10" s="47"/>
      <c r="WY10" s="47"/>
      <c r="WZ10" s="47"/>
      <c r="XA10" s="47"/>
      <c r="XB10" s="47"/>
      <c r="XC10" s="47"/>
      <c r="XD10" s="47"/>
      <c r="XE10" s="47"/>
      <c r="XF10" s="47"/>
      <c r="XG10" s="47"/>
      <c r="XH10" s="47"/>
      <c r="XI10" s="47"/>
      <c r="XJ10" s="47"/>
      <c r="XK10" s="47"/>
      <c r="XL10" s="47"/>
      <c r="XM10" s="47"/>
      <c r="XN10" s="47"/>
      <c r="XO10" s="47"/>
      <c r="XP10" s="47"/>
      <c r="XQ10" s="47"/>
      <c r="XR10" s="47"/>
      <c r="XS10" s="47"/>
      <c r="XT10" s="47"/>
      <c r="XU10" s="47"/>
      <c r="XV10" s="47"/>
      <c r="XW10" s="47"/>
      <c r="XX10" s="47"/>
      <c r="XY10" s="47"/>
      <c r="XZ10" s="47"/>
      <c r="YA10" s="47"/>
      <c r="YB10" s="47"/>
      <c r="YC10" s="47"/>
      <c r="YD10" s="47"/>
      <c r="YE10" s="47"/>
      <c r="YF10" s="47"/>
      <c r="YG10" s="47"/>
      <c r="YH10" s="47"/>
      <c r="YI10" s="47"/>
      <c r="YJ10" s="47"/>
      <c r="YK10" s="47"/>
      <c r="YL10" s="47"/>
      <c r="YM10" s="47"/>
      <c r="YN10" s="47"/>
      <c r="YO10" s="47"/>
      <c r="YP10" s="47"/>
      <c r="YQ10" s="47"/>
      <c r="YR10" s="47"/>
      <c r="YS10" s="47"/>
      <c r="YT10" s="47"/>
      <c r="YU10" s="47"/>
      <c r="YV10" s="47"/>
      <c r="YW10" s="47"/>
      <c r="YX10" s="47"/>
      <c r="YY10" s="47"/>
      <c r="YZ10" s="47"/>
      <c r="ZA10" s="47"/>
      <c r="ZB10" s="47"/>
      <c r="ZC10" s="47"/>
      <c r="ZD10" s="47"/>
      <c r="ZE10" s="47"/>
      <c r="ZF10" s="47"/>
      <c r="ZG10" s="47"/>
      <c r="ZH10" s="47"/>
      <c r="ZI10" s="47"/>
      <c r="ZJ10" s="47"/>
      <c r="ZK10" s="47"/>
      <c r="ZL10" s="47"/>
      <c r="ZM10" s="47"/>
      <c r="ZN10" s="47"/>
      <c r="ZO10" s="47"/>
      <c r="ZP10" s="47"/>
      <c r="ZQ10" s="47"/>
      <c r="ZR10" s="47"/>
      <c r="ZS10" s="47"/>
      <c r="ZT10" s="47"/>
      <c r="ZU10" s="47"/>
      <c r="ZV10" s="47"/>
      <c r="ZW10" s="47"/>
      <c r="ZX10" s="47"/>
      <c r="ZY10" s="47"/>
      <c r="ZZ10" s="47"/>
      <c r="AAA10" s="47"/>
      <c r="AAB10" s="47"/>
      <c r="AAC10" s="47"/>
      <c r="AAD10" s="47"/>
      <c r="AAE10" s="47"/>
      <c r="AAF10" s="47"/>
      <c r="AAG10" s="47"/>
      <c r="AAH10" s="47"/>
      <c r="AAI10" s="47"/>
      <c r="AAJ10" s="47"/>
      <c r="AAK10" s="47"/>
      <c r="AAL10" s="47"/>
      <c r="AAM10" s="47"/>
      <c r="AAN10" s="47"/>
      <c r="AAO10" s="47"/>
      <c r="AAP10" s="47"/>
      <c r="AAQ10" s="47"/>
      <c r="AAR10" s="47"/>
      <c r="AAS10" s="47"/>
      <c r="AAT10" s="47"/>
      <c r="AAU10" s="47"/>
      <c r="AAV10" s="47"/>
      <c r="AAW10" s="47"/>
      <c r="AAX10" s="47"/>
      <c r="AAY10" s="47"/>
      <c r="AAZ10" s="47"/>
      <c r="ABA10" s="47"/>
      <c r="ABB10" s="47"/>
      <c r="ABC10" s="47"/>
      <c r="ABD10" s="47"/>
      <c r="ABE10" s="47"/>
      <c r="ABF10" s="47"/>
      <c r="ABG10" s="47"/>
      <c r="ABH10" s="47"/>
      <c r="ABI10" s="47"/>
      <c r="ABJ10" s="47"/>
      <c r="ABK10" s="47"/>
      <c r="ABL10" s="47"/>
      <c r="ABM10" s="47"/>
      <c r="ABN10" s="47"/>
      <c r="ABO10" s="47"/>
      <c r="ABP10" s="47"/>
      <c r="ABQ10" s="47"/>
      <c r="ABR10" s="47"/>
      <c r="ABS10" s="47"/>
      <c r="ABT10" s="47"/>
      <c r="ABU10" s="47"/>
      <c r="ABV10" s="47"/>
      <c r="ABW10" s="47"/>
      <c r="ABX10" s="47"/>
      <c r="ABY10" s="47"/>
      <c r="ABZ10" s="47"/>
      <c r="ACA10" s="47"/>
      <c r="ACB10" s="47"/>
      <c r="ACC10" s="47"/>
      <c r="ACD10" s="47"/>
      <c r="ACE10" s="47"/>
      <c r="ACF10" s="47"/>
      <c r="ACG10" s="47"/>
      <c r="ACH10" s="47"/>
      <c r="ACI10" s="47"/>
      <c r="ACJ10" s="47"/>
      <c r="ACK10" s="47"/>
      <c r="ACL10" s="47"/>
      <c r="ACM10" s="47"/>
      <c r="ACN10" s="47"/>
      <c r="ACO10" s="47"/>
      <c r="ACP10" s="47"/>
      <c r="ACQ10" s="47"/>
      <c r="ACR10" s="47"/>
      <c r="ACS10" s="47"/>
      <c r="ACT10" s="47"/>
      <c r="ACU10" s="47"/>
      <c r="ACV10" s="47"/>
      <c r="ACW10" s="47"/>
      <c r="ACX10" s="47"/>
      <c r="ACY10" s="47"/>
      <c r="ACZ10" s="47"/>
      <c r="ADA10" s="47"/>
      <c r="ADB10" s="47"/>
      <c r="ADC10" s="47"/>
      <c r="ADD10" s="47"/>
      <c r="ADE10" s="47"/>
      <c r="ADF10" s="47"/>
      <c r="ADG10" s="47"/>
      <c r="ADH10" s="47"/>
      <c r="ADI10" s="47"/>
      <c r="ADJ10" s="47"/>
      <c r="ADK10" s="47"/>
      <c r="ADL10" s="47"/>
      <c r="ADM10" s="47"/>
      <c r="ADN10" s="47"/>
      <c r="ADO10" s="47"/>
      <c r="ADP10" s="47"/>
      <c r="ADQ10" s="47"/>
      <c r="ADR10" s="47"/>
      <c r="ADS10" s="47"/>
      <c r="ADT10" s="47"/>
      <c r="ADU10" s="47"/>
      <c r="ADV10" s="47"/>
      <c r="ADW10" s="47"/>
      <c r="ADX10" s="47"/>
      <c r="ADY10" s="47"/>
      <c r="ADZ10" s="47"/>
      <c r="AEA10" s="47"/>
      <c r="AEB10" s="47"/>
      <c r="AEC10" s="47"/>
      <c r="AED10" s="47"/>
      <c r="AEE10" s="47"/>
      <c r="AEF10" s="47"/>
      <c r="AEG10" s="47"/>
      <c r="AEH10" s="47"/>
      <c r="AEI10" s="47"/>
      <c r="AEJ10" s="47"/>
      <c r="AEK10" s="47"/>
      <c r="AEL10" s="47"/>
      <c r="AEM10" s="47"/>
      <c r="AEN10" s="47"/>
      <c r="AEO10" s="47"/>
      <c r="AEP10" s="47"/>
      <c r="AEQ10" s="47"/>
      <c r="AER10" s="47"/>
      <c r="AES10" s="47"/>
      <c r="AET10" s="47"/>
      <c r="AEU10" s="47"/>
      <c r="AEV10" s="47"/>
      <c r="AEW10" s="47"/>
      <c r="AEX10" s="47"/>
      <c r="AEY10" s="47"/>
      <c r="AEZ10" s="47"/>
      <c r="AFA10" s="47"/>
      <c r="AFB10" s="47"/>
      <c r="AFC10" s="47"/>
      <c r="AFD10" s="47"/>
      <c r="AFE10" s="47"/>
      <c r="AFF10" s="47"/>
      <c r="AFG10" s="47"/>
      <c r="AFH10" s="47"/>
      <c r="AFI10" s="47"/>
      <c r="AFJ10" s="47"/>
      <c r="AFK10" s="47"/>
      <c r="AFL10" s="47"/>
      <c r="AFM10" s="47"/>
      <c r="AFN10" s="47"/>
      <c r="AFO10" s="47"/>
      <c r="AFP10" s="47"/>
      <c r="AFQ10" s="47"/>
      <c r="AFR10" s="47"/>
      <c r="AFS10" s="47"/>
      <c r="AFT10" s="47"/>
      <c r="AFU10" s="47"/>
      <c r="AFV10" s="47"/>
      <c r="AFW10" s="47"/>
      <c r="AFX10" s="47"/>
      <c r="AFY10" s="47"/>
      <c r="AFZ10" s="47"/>
      <c r="AGA10" s="47"/>
      <c r="AGB10" s="47"/>
      <c r="AGC10" s="47"/>
      <c r="AGD10" s="47"/>
      <c r="AGE10" s="47"/>
      <c r="AGF10" s="47"/>
      <c r="AGG10" s="47"/>
      <c r="AGH10" s="47"/>
      <c r="AGI10" s="47"/>
      <c r="AGJ10" s="47"/>
      <c r="AGK10" s="47"/>
      <c r="AGL10" s="47"/>
      <c r="AGM10" s="47"/>
      <c r="AGN10" s="47"/>
      <c r="AGO10" s="47"/>
      <c r="AGP10" s="47"/>
      <c r="AGQ10" s="47"/>
      <c r="AGR10" s="47"/>
      <c r="AGS10" s="47"/>
      <c r="AGT10" s="47"/>
      <c r="AGU10" s="47"/>
      <c r="AGV10" s="47"/>
      <c r="AGW10" s="47"/>
      <c r="AGX10" s="47"/>
      <c r="AGY10" s="47"/>
      <c r="AGZ10" s="47"/>
      <c r="AHA10" s="47"/>
      <c r="AHB10" s="47"/>
      <c r="AHC10" s="47"/>
      <c r="AHD10" s="47"/>
      <c r="AHE10" s="47"/>
      <c r="AHF10" s="47"/>
      <c r="AHG10" s="47"/>
      <c r="AHH10" s="47"/>
      <c r="AHI10" s="47"/>
      <c r="AHJ10" s="47"/>
      <c r="AHK10" s="47"/>
      <c r="AHL10" s="47"/>
      <c r="AHM10" s="47"/>
      <c r="AHN10" s="47"/>
      <c r="AHO10" s="47"/>
      <c r="AHP10" s="47"/>
      <c r="AHQ10" s="47"/>
      <c r="AHR10" s="47"/>
      <c r="AHS10" s="47"/>
      <c r="AHT10" s="47"/>
      <c r="AHU10" s="47"/>
      <c r="AHV10" s="47"/>
      <c r="AHW10" s="47"/>
      <c r="AHX10" s="47"/>
      <c r="AHY10" s="47"/>
      <c r="AHZ10" s="47"/>
      <c r="AIA10" s="47"/>
      <c r="AIB10" s="47"/>
      <c r="AIC10" s="47"/>
      <c r="AID10" s="47"/>
      <c r="AIE10" s="47"/>
      <c r="AIF10" s="47"/>
      <c r="AIG10" s="47"/>
      <c r="AIH10" s="47"/>
      <c r="AII10" s="47"/>
      <c r="AIJ10" s="47"/>
      <c r="AIK10" s="47"/>
      <c r="AIL10" s="47"/>
      <c r="AIM10" s="47"/>
      <c r="AIN10" s="47"/>
      <c r="AIO10" s="47"/>
      <c r="AIP10" s="47"/>
      <c r="AIQ10" s="47"/>
      <c r="AIR10" s="47"/>
      <c r="AIS10" s="47"/>
      <c r="AIT10" s="47"/>
      <c r="AIU10" s="47"/>
      <c r="AIV10" s="47"/>
      <c r="AIW10" s="47"/>
      <c r="AIX10" s="47"/>
      <c r="AIY10" s="47"/>
      <c r="AIZ10" s="47"/>
      <c r="AJA10" s="47"/>
      <c r="AJB10" s="47"/>
      <c r="AJC10" s="47"/>
      <c r="AJD10" s="47"/>
      <c r="AJE10" s="47"/>
      <c r="AJF10" s="47"/>
      <c r="AJG10" s="47"/>
      <c r="AJH10" s="47"/>
      <c r="AJI10" s="47"/>
      <c r="AJJ10" s="47"/>
      <c r="AJK10" s="47"/>
      <c r="AJL10" s="47"/>
      <c r="AJM10" s="47"/>
      <c r="AJN10" s="47"/>
      <c r="AJO10" s="47"/>
      <c r="AJP10" s="47"/>
      <c r="AJQ10" s="47"/>
      <c r="AJR10" s="47"/>
      <c r="AJS10" s="47"/>
      <c r="AJT10" s="47"/>
      <c r="AJU10" s="47"/>
      <c r="AJV10" s="47"/>
      <c r="AJW10" s="47"/>
      <c r="AJX10" s="47"/>
      <c r="AJY10" s="47"/>
      <c r="AJZ10" s="47"/>
      <c r="AKA10" s="47"/>
      <c r="AKB10" s="47"/>
      <c r="AKC10" s="47"/>
      <c r="AKD10" s="47"/>
      <c r="AKE10" s="47"/>
      <c r="AKF10" s="47"/>
      <c r="AKG10" s="47"/>
      <c r="AKH10" s="47"/>
      <c r="AKI10" s="47"/>
      <c r="AKJ10" s="47"/>
      <c r="AKK10" s="47"/>
      <c r="AKL10" s="47"/>
      <c r="AKM10" s="47"/>
      <c r="AKN10" s="47"/>
      <c r="AKO10" s="47"/>
      <c r="AKP10" s="47"/>
      <c r="AKQ10" s="47"/>
      <c r="AKR10" s="47"/>
      <c r="AKS10" s="47"/>
      <c r="AKT10" s="47"/>
      <c r="AKU10" s="47"/>
      <c r="AKV10" s="47"/>
      <c r="AKW10" s="47"/>
      <c r="AKX10" s="47"/>
      <c r="AKY10" s="47"/>
      <c r="AKZ10" s="47"/>
      <c r="ALA10" s="47"/>
      <c r="ALB10" s="47"/>
      <c r="ALC10" s="47"/>
      <c r="ALD10" s="47"/>
      <c r="ALE10" s="47"/>
      <c r="ALF10" s="47"/>
      <c r="ALG10" s="47"/>
      <c r="ALH10" s="47"/>
      <c r="ALI10" s="47"/>
      <c r="ALJ10" s="47"/>
      <c r="ALK10" s="47"/>
      <c r="ALL10" s="47"/>
      <c r="ALM10" s="47"/>
      <c r="ALN10" s="47"/>
      <c r="ALO10" s="47"/>
      <c r="ALP10" s="47"/>
      <c r="ALQ10" s="47"/>
      <c r="ALR10" s="47"/>
      <c r="ALS10" s="47"/>
      <c r="ALT10" s="47"/>
      <c r="ALU10" s="47"/>
      <c r="ALV10" s="47"/>
      <c r="ALW10" s="47"/>
      <c r="ALX10" s="47"/>
      <c r="ALY10" s="47"/>
      <c r="ALZ10" s="47"/>
      <c r="AMA10" s="47"/>
      <c r="AMB10" s="47"/>
      <c r="AMC10" s="47"/>
      <c r="AMD10" s="47"/>
      <c r="AME10" s="47"/>
      <c r="AMF10" s="47"/>
      <c r="AMG10" s="47"/>
      <c r="AMH10" s="47"/>
      <c r="AMI10" s="47"/>
      <c r="AMJ10" s="47"/>
      <c r="AMK10" s="47"/>
    </row>
    <row r="11" spans="1:1025" ht="30" customHeight="1" x14ac:dyDescent="0.25">
      <c r="A11" s="152" t="s">
        <v>52</v>
      </c>
      <c r="B11" s="153" t="s">
        <v>93</v>
      </c>
      <c r="C11" s="154"/>
      <c r="D11" s="154"/>
      <c r="E11" s="154"/>
      <c r="F11" s="154"/>
      <c r="G11" s="155"/>
      <c r="H11" s="156"/>
      <c r="I11" s="157" t="s">
        <v>96</v>
      </c>
    </row>
    <row r="12" spans="1:1025" ht="15" customHeight="1" x14ac:dyDescent="0.25">
      <c r="A12" s="158" t="s">
        <v>66</v>
      </c>
      <c r="B12" s="143" t="s">
        <v>67</v>
      </c>
      <c r="C12" s="144"/>
      <c r="D12" s="144"/>
      <c r="E12" s="144"/>
      <c r="F12" s="144"/>
      <c r="G12" s="144"/>
      <c r="H12" s="145"/>
      <c r="I12" s="159">
        <f>'PLANILHA ORÇ'!I9</f>
        <v>23265.53</v>
      </c>
    </row>
    <row r="13" spans="1:1025" ht="15" customHeight="1" x14ac:dyDescent="0.25">
      <c r="A13" s="160" t="s">
        <v>68</v>
      </c>
      <c r="B13" s="140" t="s">
        <v>69</v>
      </c>
      <c r="C13" s="141"/>
      <c r="D13" s="141"/>
      <c r="E13" s="141"/>
      <c r="F13" s="141"/>
      <c r="G13" s="141"/>
      <c r="H13" s="142"/>
      <c r="I13" s="161">
        <f>'PLANILHA ORÇ'!I13</f>
        <v>134135.12000000002</v>
      </c>
    </row>
    <row r="14" spans="1:1025" ht="15" customHeight="1" x14ac:dyDescent="0.25">
      <c r="A14" s="160" t="s">
        <v>70</v>
      </c>
      <c r="B14" s="140" t="s">
        <v>97</v>
      </c>
      <c r="C14" s="141"/>
      <c r="D14" s="141"/>
      <c r="E14" s="141"/>
      <c r="F14" s="141"/>
      <c r="G14" s="141"/>
      <c r="H14" s="142"/>
      <c r="I14" s="161">
        <f>'PLANILHA ORÇ'!I19</f>
        <v>31293.85</v>
      </c>
    </row>
    <row r="15" spans="1:1025" ht="15" customHeight="1" x14ac:dyDescent="0.25">
      <c r="A15" s="160" t="s">
        <v>72</v>
      </c>
      <c r="B15" s="140" t="s">
        <v>73</v>
      </c>
      <c r="C15" s="141"/>
      <c r="D15" s="141"/>
      <c r="E15" s="141"/>
      <c r="F15" s="141"/>
      <c r="G15" s="141"/>
      <c r="H15" s="142"/>
      <c r="I15" s="161">
        <f>'PLANILHA ORÇ'!I21</f>
        <v>24763.38</v>
      </c>
    </row>
    <row r="16" spans="1:1025" ht="15" customHeight="1" x14ac:dyDescent="0.25">
      <c r="A16" s="160" t="s">
        <v>74</v>
      </c>
      <c r="B16" s="140" t="s">
        <v>75</v>
      </c>
      <c r="C16" s="141"/>
      <c r="D16" s="141"/>
      <c r="E16" s="141"/>
      <c r="F16" s="141"/>
      <c r="G16" s="141"/>
      <c r="H16" s="142"/>
      <c r="I16" s="161">
        <f>'PLANILHA ORÇ'!I25</f>
        <v>55279.729999999996</v>
      </c>
    </row>
    <row r="17" spans="1:11" ht="15" customHeight="1" x14ac:dyDescent="0.25">
      <c r="A17" s="160" t="s">
        <v>77</v>
      </c>
      <c r="B17" s="140" t="s">
        <v>78</v>
      </c>
      <c r="C17" s="141"/>
      <c r="D17" s="141"/>
      <c r="E17" s="141"/>
      <c r="F17" s="141"/>
      <c r="G17" s="141"/>
      <c r="H17" s="142"/>
      <c r="I17" s="161">
        <f>'PLANILHA ORÇ'!I32</f>
        <v>16090.5</v>
      </c>
    </row>
    <row r="18" spans="1:11" ht="15" customHeight="1" x14ac:dyDescent="0.25">
      <c r="A18" s="160">
        <v>7</v>
      </c>
      <c r="B18" s="140" t="s">
        <v>80</v>
      </c>
      <c r="C18" s="141"/>
      <c r="D18" s="141"/>
      <c r="E18" s="141"/>
      <c r="F18" s="141"/>
      <c r="G18" s="141"/>
      <c r="H18" s="142"/>
      <c r="I18" s="161">
        <f>'PLANILHA ORÇ'!I36</f>
        <v>27650</v>
      </c>
    </row>
    <row r="19" spans="1:11" ht="15" customHeight="1" x14ac:dyDescent="0.25">
      <c r="A19" s="160" t="s">
        <v>81</v>
      </c>
      <c r="B19" s="140" t="s">
        <v>98</v>
      </c>
      <c r="C19" s="141"/>
      <c r="D19" s="141"/>
      <c r="E19" s="141"/>
      <c r="F19" s="141"/>
      <c r="G19" s="141"/>
      <c r="H19" s="142"/>
      <c r="I19" s="161">
        <f>'PLANILHA ORÇ'!I39</f>
        <v>117735.92999999998</v>
      </c>
    </row>
    <row r="20" spans="1:11" ht="15" customHeight="1" thickBot="1" x14ac:dyDescent="0.3">
      <c r="A20" s="162" t="s">
        <v>83</v>
      </c>
      <c r="B20" s="146" t="s">
        <v>84</v>
      </c>
      <c r="C20" s="147"/>
      <c r="D20" s="147"/>
      <c r="E20" s="147"/>
      <c r="F20" s="147"/>
      <c r="G20" s="147"/>
      <c r="H20" s="148"/>
      <c r="I20" s="161">
        <f>'PLANILHA ORÇ'!I47</f>
        <v>1414.6</v>
      </c>
    </row>
    <row r="21" spans="1:11" ht="15" customHeight="1" thickBot="1" x14ac:dyDescent="0.3">
      <c r="A21" s="149" t="s">
        <v>299</v>
      </c>
      <c r="B21" s="150"/>
      <c r="C21" s="150"/>
      <c r="D21" s="150"/>
      <c r="E21" s="150"/>
      <c r="F21" s="150"/>
      <c r="G21" s="150"/>
      <c r="H21" s="151"/>
      <c r="I21" s="163">
        <f>SUM(I12:I20)</f>
        <v>431628.64</v>
      </c>
      <c r="J21" s="59"/>
      <c r="K21" s="59"/>
    </row>
    <row r="22" spans="1:11" ht="15" customHeight="1" x14ac:dyDescent="0.25">
      <c r="A22" s="49"/>
      <c r="B22" s="49"/>
      <c r="C22" s="49"/>
      <c r="D22" s="49"/>
      <c r="E22" s="49"/>
      <c r="F22" s="166"/>
      <c r="G22" s="166"/>
      <c r="H22" s="166"/>
      <c r="I22" s="60"/>
    </row>
    <row r="23" spans="1:11" x14ac:dyDescent="0.25">
      <c r="A23" s="47" t="s">
        <v>317</v>
      </c>
    </row>
  </sheetData>
  <autoFilter ref="A11:I21" xr:uid="{6F58E914-2676-4814-8F1A-B1E5C5C40CF4}"/>
  <mergeCells count="8">
    <mergeCell ref="F22:H22"/>
    <mergeCell ref="A5:I5"/>
    <mergeCell ref="A7:E7"/>
    <mergeCell ref="A1:I1"/>
    <mergeCell ref="A2:I2"/>
    <mergeCell ref="A3:E3"/>
    <mergeCell ref="A4:B4"/>
    <mergeCell ref="C4:I4"/>
  </mergeCells>
  <phoneticPr fontId="23" type="noConversion"/>
  <pageMargins left="0.511811024" right="0.511811024" top="0.78740157499999996" bottom="0.78740157499999996" header="0.31496062000000002" footer="0.31496062000000002"/>
  <pageSetup paperSize="9" scale="75" orientation="portrait" horizontalDpi="360" verticalDpi="360" r:id="rId1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18233-D889-47EA-955D-0DB7A2AAA893}">
  <sheetPr>
    <pageSetUpPr fitToPage="1"/>
  </sheetPr>
  <dimension ref="A1:E17"/>
  <sheetViews>
    <sheetView view="pageBreakPreview" zoomScale="130" zoomScaleNormal="130" zoomScaleSheetLayoutView="130" workbookViewId="0">
      <selection activeCell="I17" sqref="I17"/>
    </sheetView>
  </sheetViews>
  <sheetFormatPr defaultColWidth="8.85546875" defaultRowHeight="15" x14ac:dyDescent="0.25"/>
  <cols>
    <col min="1" max="1" width="9.7109375" style="10" customWidth="1"/>
    <col min="2" max="2" width="44" style="127" bestFit="1" customWidth="1"/>
    <col min="3" max="3" width="10.28515625" style="127" customWidth="1"/>
    <col min="4" max="4" width="5.7109375" style="127" bestFit="1" customWidth="1"/>
    <col min="5" max="5" width="15.7109375" style="127" customWidth="1"/>
    <col min="6" max="7" width="8.85546875" style="127"/>
    <col min="8" max="8" width="10.42578125" style="127" bestFit="1" customWidth="1"/>
    <col min="9" max="16384" width="8.85546875" style="127"/>
  </cols>
  <sheetData>
    <row r="1" spans="1:5" ht="57.6" customHeight="1" x14ac:dyDescent="0.25">
      <c r="A1" s="169"/>
      <c r="B1" s="169"/>
      <c r="C1" s="169"/>
      <c r="D1" s="169"/>
      <c r="E1" s="169"/>
    </row>
    <row r="2" spans="1:5" ht="77.45" customHeight="1" x14ac:dyDescent="0.25">
      <c r="A2" s="170" t="s">
        <v>150</v>
      </c>
      <c r="B2" s="170"/>
      <c r="C2" s="170"/>
      <c r="D2" s="170"/>
      <c r="E2" s="170"/>
    </row>
    <row r="3" spans="1:5" x14ac:dyDescent="0.25">
      <c r="A3" s="171" t="s">
        <v>1</v>
      </c>
      <c r="B3" s="171"/>
      <c r="C3" s="171"/>
      <c r="D3" s="171"/>
      <c r="E3" s="171"/>
    </row>
    <row r="4" spans="1:5" x14ac:dyDescent="0.25">
      <c r="A4" s="1" t="s">
        <v>2</v>
      </c>
      <c r="B4" s="1" t="s">
        <v>3</v>
      </c>
      <c r="C4" s="172" t="s">
        <v>303</v>
      </c>
      <c r="D4" s="172"/>
      <c r="E4" s="172"/>
    </row>
    <row r="5" spans="1:5" x14ac:dyDescent="0.25">
      <c r="A5" s="167" t="s">
        <v>305</v>
      </c>
      <c r="B5" s="167"/>
      <c r="C5" s="167"/>
      <c r="D5" s="167"/>
      <c r="E5" s="167"/>
    </row>
    <row r="6" spans="1:5" x14ac:dyDescent="0.25">
      <c r="A6" s="168" t="s">
        <v>304</v>
      </c>
      <c r="B6" s="168"/>
      <c r="C6" s="168"/>
      <c r="D6" s="168"/>
      <c r="E6" s="168"/>
    </row>
    <row r="7" spans="1:5" x14ac:dyDescent="0.25">
      <c r="A7" s="168" t="s">
        <v>298</v>
      </c>
      <c r="B7" s="168"/>
      <c r="C7" s="168"/>
      <c r="D7" s="168"/>
      <c r="E7" s="168"/>
    </row>
    <row r="8" spans="1:5" s="2" customFormat="1" ht="15" customHeight="1" x14ac:dyDescent="0.25">
      <c r="A8" s="70"/>
      <c r="B8" s="70"/>
      <c r="C8" s="70"/>
      <c r="D8" s="70"/>
      <c r="E8" s="70"/>
    </row>
    <row r="9" spans="1:5" s="8" customFormat="1" ht="15" customHeight="1" x14ac:dyDescent="0.25">
      <c r="A9" s="69"/>
      <c r="B9" s="5"/>
      <c r="C9" s="5"/>
      <c r="D9" s="5"/>
      <c r="E9" s="6"/>
    </row>
    <row r="10" spans="1:5" s="2" customFormat="1" ht="15" customHeight="1" x14ac:dyDescent="0.25">
      <c r="A10" s="89" t="s">
        <v>52</v>
      </c>
      <c r="B10" s="90" t="s">
        <v>93</v>
      </c>
      <c r="C10" s="91" t="s">
        <v>94</v>
      </c>
      <c r="D10" s="91" t="s">
        <v>306</v>
      </c>
      <c r="E10" s="91" t="s">
        <v>307</v>
      </c>
    </row>
    <row r="11" spans="1:5" s="2" customFormat="1" ht="15" customHeight="1" x14ac:dyDescent="0.25">
      <c r="A11" s="138">
        <v>1</v>
      </c>
      <c r="B11" s="73" t="s">
        <v>256</v>
      </c>
      <c r="C11" s="78" t="s">
        <v>308</v>
      </c>
      <c r="D11" s="139">
        <v>582</v>
      </c>
      <c r="E11" s="73" t="s">
        <v>309</v>
      </c>
    </row>
    <row r="12" spans="1:5" s="2" customFormat="1" ht="15" customHeight="1" x14ac:dyDescent="0.25">
      <c r="A12" s="138">
        <v>2</v>
      </c>
      <c r="B12" s="73" t="s">
        <v>254</v>
      </c>
      <c r="C12" s="78" t="s">
        <v>308</v>
      </c>
      <c r="D12" s="139">
        <v>846</v>
      </c>
      <c r="E12" s="73" t="s">
        <v>254</v>
      </c>
    </row>
    <row r="13" spans="1:5" x14ac:dyDescent="0.25">
      <c r="A13" s="138">
        <v>3</v>
      </c>
      <c r="B13" s="77" t="s">
        <v>255</v>
      </c>
      <c r="C13" s="78" t="s">
        <v>308</v>
      </c>
      <c r="D13" s="139">
        <v>618</v>
      </c>
      <c r="E13" s="164" t="s">
        <v>255</v>
      </c>
    </row>
    <row r="14" spans="1:5" x14ac:dyDescent="0.25">
      <c r="A14" s="138">
        <v>4</v>
      </c>
      <c r="B14" s="77" t="s">
        <v>310</v>
      </c>
      <c r="C14" s="78" t="s">
        <v>308</v>
      </c>
      <c r="D14" s="139">
        <v>532</v>
      </c>
      <c r="E14" s="165" t="s">
        <v>315</v>
      </c>
    </row>
    <row r="15" spans="1:5" x14ac:dyDescent="0.25">
      <c r="A15" s="138">
        <v>5</v>
      </c>
      <c r="B15" s="77" t="s">
        <v>311</v>
      </c>
      <c r="C15" s="78" t="s">
        <v>308</v>
      </c>
      <c r="D15" s="139">
        <v>532</v>
      </c>
      <c r="E15" s="165" t="s">
        <v>316</v>
      </c>
    </row>
    <row r="16" spans="1:5" x14ac:dyDescent="0.25">
      <c r="A16" s="138">
        <v>6</v>
      </c>
      <c r="B16" s="77" t="s">
        <v>257</v>
      </c>
      <c r="C16" s="78" t="s">
        <v>308</v>
      </c>
      <c r="D16" s="139">
        <v>228</v>
      </c>
      <c r="E16" s="164" t="s">
        <v>255</v>
      </c>
    </row>
    <row r="17" spans="1:5" x14ac:dyDescent="0.25">
      <c r="A17" s="138">
        <v>7</v>
      </c>
      <c r="B17" s="77" t="s">
        <v>258</v>
      </c>
      <c r="C17" s="78" t="s">
        <v>308</v>
      </c>
      <c r="D17" s="139">
        <v>90</v>
      </c>
      <c r="E17" s="164" t="s">
        <v>255</v>
      </c>
    </row>
  </sheetData>
  <mergeCells count="7">
    <mergeCell ref="A7:E7"/>
    <mergeCell ref="A1:E1"/>
    <mergeCell ref="A2:E2"/>
    <mergeCell ref="A3:E3"/>
    <mergeCell ref="C4:E4"/>
    <mergeCell ref="A5:E5"/>
    <mergeCell ref="A6:E6"/>
  </mergeCells>
  <phoneticPr fontId="23" type="noConversion"/>
  <pageMargins left="0.9055118110236221" right="0.51181102362204722" top="0.78740157480314965" bottom="0.78740157480314965" header="0.31496062992125984" footer="0.31496062992125984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3F69-C69A-4A45-B276-79A23B380E78}">
  <dimension ref="A1:AMK52"/>
  <sheetViews>
    <sheetView tabSelected="1" view="pageBreakPreview" topLeftCell="A34" zoomScale="130" zoomScaleNormal="100" zoomScaleSheetLayoutView="130" workbookViewId="0">
      <selection activeCell="D12" sqref="D12"/>
    </sheetView>
  </sheetViews>
  <sheetFormatPr defaultColWidth="8.85546875" defaultRowHeight="15" x14ac:dyDescent="0.25"/>
  <cols>
    <col min="1" max="1" width="6.5703125" style="47" customWidth="1"/>
    <col min="2" max="2" width="14.42578125" style="47" customWidth="1"/>
    <col min="3" max="3" width="45.85546875" style="47" customWidth="1"/>
    <col min="4" max="4" width="8.7109375" style="47" customWidth="1"/>
    <col min="5" max="5" width="6.7109375" style="47" customWidth="1"/>
    <col min="6" max="6" width="5.42578125" style="47" customWidth="1"/>
    <col min="7" max="7" width="11.28515625" style="82" customWidth="1"/>
    <col min="8" max="8" width="12.5703125" style="47" customWidth="1"/>
    <col min="9" max="9" width="11.42578125" style="47" customWidth="1"/>
    <col min="10" max="10" width="14" style="47" customWidth="1"/>
    <col min="11" max="11" width="12.7109375" style="47" customWidth="1"/>
    <col min="12" max="65" width="8.85546875" style="47"/>
    <col min="66" max="1025" width="11.85546875" style="47" customWidth="1"/>
    <col min="1026" max="16384" width="8.85546875" style="127"/>
  </cols>
  <sheetData>
    <row r="1" spans="1:11" ht="60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</row>
    <row r="2" spans="1:11" ht="70.150000000000006" customHeight="1" x14ac:dyDescent="0.25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3" spans="1:11" x14ac:dyDescent="0.25">
      <c r="A3" s="171" t="s">
        <v>1</v>
      </c>
      <c r="B3" s="171"/>
      <c r="C3" s="171"/>
      <c r="D3" s="171"/>
      <c r="E3" s="171"/>
    </row>
    <row r="4" spans="1:11" x14ac:dyDescent="0.25">
      <c r="A4" s="171" t="s">
        <v>90</v>
      </c>
      <c r="B4" s="171"/>
      <c r="C4" s="172" t="s">
        <v>303</v>
      </c>
      <c r="D4" s="172"/>
      <c r="E4" s="172"/>
      <c r="F4" s="172"/>
      <c r="G4" s="172"/>
      <c r="H4" s="172"/>
      <c r="I4" s="172"/>
    </row>
    <row r="5" spans="1:11" x14ac:dyDescent="0.25">
      <c r="A5" s="167" t="s">
        <v>91</v>
      </c>
      <c r="B5" s="167"/>
      <c r="C5" s="167"/>
      <c r="D5" s="167"/>
      <c r="E5" s="167"/>
      <c r="F5" s="167"/>
      <c r="G5" s="167"/>
      <c r="H5" s="167"/>
      <c r="I5" s="167"/>
      <c r="K5" s="48"/>
    </row>
    <row r="6" spans="1:11" x14ac:dyDescent="0.25">
      <c r="A6" s="128" t="s">
        <v>297</v>
      </c>
      <c r="B6" s="128"/>
      <c r="C6" s="128"/>
      <c r="D6" s="128"/>
      <c r="E6" s="128"/>
      <c r="F6" s="128" t="s">
        <v>289</v>
      </c>
      <c r="G6" s="130">
        <v>0.25</v>
      </c>
      <c r="I6" s="48"/>
      <c r="K6" s="48"/>
    </row>
    <row r="7" spans="1:11" ht="15.75" thickBot="1" x14ac:dyDescent="0.3">
      <c r="A7" s="168" t="s">
        <v>298</v>
      </c>
      <c r="B7" s="168"/>
      <c r="C7" s="168"/>
      <c r="D7" s="168"/>
      <c r="E7" s="168"/>
    </row>
    <row r="8" spans="1:11" ht="30" customHeight="1" x14ac:dyDescent="0.25">
      <c r="A8" s="50" t="s">
        <v>52</v>
      </c>
      <c r="B8" s="112" t="s">
        <v>53</v>
      </c>
      <c r="C8" s="51" t="s">
        <v>93</v>
      </c>
      <c r="D8" s="51" t="s">
        <v>8</v>
      </c>
      <c r="E8" s="51" t="s">
        <v>94</v>
      </c>
      <c r="F8" s="51" t="s">
        <v>95</v>
      </c>
      <c r="G8" s="83" t="s">
        <v>147</v>
      </c>
      <c r="H8" s="51" t="s">
        <v>148</v>
      </c>
      <c r="I8" s="52" t="s">
        <v>96</v>
      </c>
    </row>
    <row r="9" spans="1:11" ht="15" customHeight="1" x14ac:dyDescent="0.25">
      <c r="A9" s="85" t="s">
        <v>66</v>
      </c>
      <c r="B9" s="113" t="s">
        <v>67</v>
      </c>
      <c r="C9" s="109"/>
      <c r="D9" s="109"/>
      <c r="E9" s="109"/>
      <c r="F9" s="109"/>
      <c r="G9" s="109"/>
      <c r="H9" s="109"/>
      <c r="I9" s="53">
        <f>SUM(I10:I12)</f>
        <v>23265.53</v>
      </c>
    </row>
    <row r="10" spans="1:11" ht="22.5" x14ac:dyDescent="0.25">
      <c r="A10" s="86" t="s">
        <v>7</v>
      </c>
      <c r="B10" s="114" t="s">
        <v>161</v>
      </c>
      <c r="C10" s="3" t="s">
        <v>162</v>
      </c>
      <c r="D10" s="4" t="s">
        <v>13</v>
      </c>
      <c r="E10" s="4" t="s">
        <v>14</v>
      </c>
      <c r="F10" s="54">
        <v>1</v>
      </c>
      <c r="G10" s="55">
        <f>COMPOSIÇÕES!G14</f>
        <v>11222.34</v>
      </c>
      <c r="H10" s="84">
        <f>ROUND(G10*(1+$G$6),2)</f>
        <v>14027.93</v>
      </c>
      <c r="I10" s="56">
        <f>F10*H10</f>
        <v>14027.93</v>
      </c>
    </row>
    <row r="11" spans="1:11" ht="15" customHeight="1" x14ac:dyDescent="0.25">
      <c r="A11" s="86" t="s">
        <v>16</v>
      </c>
      <c r="B11" s="114" t="s">
        <v>142</v>
      </c>
      <c r="C11" s="3" t="s">
        <v>143</v>
      </c>
      <c r="D11" s="4" t="s">
        <v>144</v>
      </c>
      <c r="E11" s="4" t="s">
        <v>115</v>
      </c>
      <c r="F11" s="54">
        <v>120</v>
      </c>
      <c r="G11" s="81">
        <v>54.52</v>
      </c>
      <c r="H11" s="84">
        <f t="shared" ref="H11:H12" si="0">ROUND(G11*(1+$G$6),2)</f>
        <v>68.150000000000006</v>
      </c>
      <c r="I11" s="56">
        <f t="shared" ref="I11:I12" si="1">F11*H11</f>
        <v>8178.0000000000009</v>
      </c>
    </row>
    <row r="12" spans="1:11" ht="15" customHeight="1" x14ac:dyDescent="0.25">
      <c r="A12" s="86" t="s">
        <v>141</v>
      </c>
      <c r="B12" s="114" t="s">
        <v>145</v>
      </c>
      <c r="C12" s="3" t="s">
        <v>146</v>
      </c>
      <c r="D12" s="4" t="s">
        <v>144</v>
      </c>
      <c r="E12" s="4" t="s">
        <v>14</v>
      </c>
      <c r="F12" s="54">
        <v>1</v>
      </c>
      <c r="G12" s="81">
        <v>847.68</v>
      </c>
      <c r="H12" s="84">
        <f t="shared" si="0"/>
        <v>1059.5999999999999</v>
      </c>
      <c r="I12" s="56">
        <f t="shared" si="1"/>
        <v>1059.5999999999999</v>
      </c>
    </row>
    <row r="13" spans="1:11" ht="15" customHeight="1" x14ac:dyDescent="0.25">
      <c r="A13" s="85" t="s">
        <v>68</v>
      </c>
      <c r="B13" s="113" t="s">
        <v>69</v>
      </c>
      <c r="C13" s="109"/>
      <c r="D13" s="109"/>
      <c r="E13" s="109"/>
      <c r="F13" s="109"/>
      <c r="G13" s="109"/>
      <c r="H13" s="110"/>
      <c r="I13" s="53">
        <f>SUM(I14:I18)</f>
        <v>134135.12000000002</v>
      </c>
    </row>
    <row r="14" spans="1:11" ht="15" customHeight="1" x14ac:dyDescent="0.25">
      <c r="A14" s="86" t="s">
        <v>17</v>
      </c>
      <c r="B14" s="114" t="s">
        <v>171</v>
      </c>
      <c r="C14" s="3" t="s">
        <v>262</v>
      </c>
      <c r="D14" s="4" t="s">
        <v>13</v>
      </c>
      <c r="E14" s="4" t="s">
        <v>14</v>
      </c>
      <c r="F14" s="54">
        <v>1</v>
      </c>
      <c r="G14" s="55">
        <f>COMPOSIÇÕES!G20</f>
        <v>57503.899999999994</v>
      </c>
      <c r="H14" s="84">
        <f t="shared" ref="H14:H18" si="2">ROUND(G14*(1+$G$6),2)</f>
        <v>71879.88</v>
      </c>
      <c r="I14" s="56">
        <f t="shared" ref="I14:I18" si="3">F14*H14</f>
        <v>71879.88</v>
      </c>
    </row>
    <row r="15" spans="1:11" ht="15" customHeight="1" x14ac:dyDescent="0.25">
      <c r="A15" s="86" t="s">
        <v>22</v>
      </c>
      <c r="B15" s="114" t="s">
        <v>172</v>
      </c>
      <c r="C15" s="3" t="s">
        <v>173</v>
      </c>
      <c r="D15" s="4" t="s">
        <v>13</v>
      </c>
      <c r="E15" s="4" t="s">
        <v>14</v>
      </c>
      <c r="F15" s="54">
        <v>1</v>
      </c>
      <c r="G15" s="55">
        <f>COMPOSIÇÕES!G27</f>
        <v>2549.16</v>
      </c>
      <c r="H15" s="84">
        <f t="shared" si="2"/>
        <v>3186.45</v>
      </c>
      <c r="I15" s="56">
        <f t="shared" si="3"/>
        <v>3186.45</v>
      </c>
    </row>
    <row r="16" spans="1:11" ht="15" customHeight="1" x14ac:dyDescent="0.25">
      <c r="A16" s="86" t="s">
        <v>23</v>
      </c>
      <c r="B16" s="114" t="s">
        <v>174</v>
      </c>
      <c r="C16" s="3" t="s">
        <v>175</v>
      </c>
      <c r="D16" s="4" t="s">
        <v>13</v>
      </c>
      <c r="E16" s="4" t="s">
        <v>14</v>
      </c>
      <c r="F16" s="54">
        <v>1</v>
      </c>
      <c r="G16" s="55">
        <f>COMPOSIÇÕES!G33</f>
        <v>13122.749999999996</v>
      </c>
      <c r="H16" s="84">
        <f t="shared" si="2"/>
        <v>16403.439999999999</v>
      </c>
      <c r="I16" s="56">
        <f t="shared" si="3"/>
        <v>16403.439999999999</v>
      </c>
    </row>
    <row r="17" spans="1:10" ht="15" customHeight="1" x14ac:dyDescent="0.25">
      <c r="A17" s="86" t="s">
        <v>24</v>
      </c>
      <c r="B17" s="114" t="s">
        <v>176</v>
      </c>
      <c r="C17" s="3" t="s">
        <v>177</v>
      </c>
      <c r="D17" s="4" t="s">
        <v>13</v>
      </c>
      <c r="E17" s="4" t="s">
        <v>14</v>
      </c>
      <c r="F17" s="54">
        <v>1</v>
      </c>
      <c r="G17" s="55">
        <f>COMPOSIÇÕES!G39</f>
        <v>16612.32</v>
      </c>
      <c r="H17" s="84">
        <f t="shared" si="2"/>
        <v>20765.400000000001</v>
      </c>
      <c r="I17" s="56">
        <f t="shared" si="3"/>
        <v>20765.400000000001</v>
      </c>
    </row>
    <row r="18" spans="1:10" ht="15" customHeight="1" x14ac:dyDescent="0.25">
      <c r="A18" s="86" t="s">
        <v>25</v>
      </c>
      <c r="B18" s="114" t="s">
        <v>178</v>
      </c>
      <c r="C18" s="3" t="s">
        <v>179</v>
      </c>
      <c r="D18" s="4" t="s">
        <v>13</v>
      </c>
      <c r="E18" s="4" t="s">
        <v>14</v>
      </c>
      <c r="F18" s="54">
        <v>1</v>
      </c>
      <c r="G18" s="55">
        <f>COMPOSIÇÕES!G46</f>
        <v>17519.96</v>
      </c>
      <c r="H18" s="84">
        <f t="shared" si="2"/>
        <v>21899.95</v>
      </c>
      <c r="I18" s="56">
        <f t="shared" si="3"/>
        <v>21899.95</v>
      </c>
    </row>
    <row r="19" spans="1:10" ht="15" customHeight="1" x14ac:dyDescent="0.25">
      <c r="A19" s="85" t="s">
        <v>70</v>
      </c>
      <c r="B19" s="113" t="s">
        <v>97</v>
      </c>
      <c r="C19" s="109"/>
      <c r="D19" s="109"/>
      <c r="E19" s="109"/>
      <c r="F19" s="109"/>
      <c r="G19" s="109"/>
      <c r="H19" s="109"/>
      <c r="I19" s="53">
        <f>SUM(I20:I20)</f>
        <v>31293.85</v>
      </c>
    </row>
    <row r="20" spans="1:10" ht="15" customHeight="1" x14ac:dyDescent="0.25">
      <c r="A20" s="86" t="s">
        <v>26</v>
      </c>
      <c r="B20" s="114" t="s">
        <v>183</v>
      </c>
      <c r="C20" s="3" t="s">
        <v>223</v>
      </c>
      <c r="D20" s="4" t="s">
        <v>13</v>
      </c>
      <c r="E20" s="4" t="s">
        <v>14</v>
      </c>
      <c r="F20" s="54">
        <v>1</v>
      </c>
      <c r="G20" s="55">
        <f>COMPOSIÇÕES!G53</f>
        <v>25035.079999999998</v>
      </c>
      <c r="H20" s="84">
        <f>ROUND(G20*(1+$G$6),2)</f>
        <v>31293.85</v>
      </c>
      <c r="I20" s="56">
        <f>F20*H20</f>
        <v>31293.85</v>
      </c>
    </row>
    <row r="21" spans="1:10" ht="15" customHeight="1" x14ac:dyDescent="0.25">
      <c r="A21" s="85" t="s">
        <v>72</v>
      </c>
      <c r="B21" s="113" t="s">
        <v>73</v>
      </c>
      <c r="C21" s="109"/>
      <c r="D21" s="109"/>
      <c r="E21" s="109"/>
      <c r="F21" s="109"/>
      <c r="G21" s="109"/>
      <c r="H21" s="109"/>
      <c r="I21" s="53">
        <f>SUM(I22:I24)</f>
        <v>24763.38</v>
      </c>
    </row>
    <row r="22" spans="1:10" ht="30" customHeight="1" x14ac:dyDescent="0.25">
      <c r="A22" s="86" t="s">
        <v>27</v>
      </c>
      <c r="B22" s="114" t="s">
        <v>184</v>
      </c>
      <c r="C22" s="3" t="s">
        <v>188</v>
      </c>
      <c r="D22" s="4" t="s">
        <v>13</v>
      </c>
      <c r="E22" s="4" t="s">
        <v>14</v>
      </c>
      <c r="F22" s="55">
        <v>1</v>
      </c>
      <c r="G22" s="55">
        <f>COMPOSIÇÕES!G59</f>
        <v>6499.9</v>
      </c>
      <c r="H22" s="84">
        <f t="shared" ref="H22:H24" si="4">ROUND(G22*(1+$G$6),2)</f>
        <v>8124.88</v>
      </c>
      <c r="I22" s="56">
        <f t="shared" ref="I22:I24" si="5">F22*H22</f>
        <v>8124.88</v>
      </c>
    </row>
    <row r="23" spans="1:10" ht="15" customHeight="1" x14ac:dyDescent="0.25">
      <c r="A23" s="86" t="s">
        <v>28</v>
      </c>
      <c r="B23" s="114" t="s">
        <v>187</v>
      </c>
      <c r="C23" s="3" t="s">
        <v>191</v>
      </c>
      <c r="D23" s="4" t="s">
        <v>13</v>
      </c>
      <c r="E23" s="4" t="s">
        <v>14</v>
      </c>
      <c r="F23" s="55">
        <v>1</v>
      </c>
      <c r="G23" s="55">
        <f>COMPOSIÇÕES!G66</f>
        <v>9578.7999999999993</v>
      </c>
      <c r="H23" s="84">
        <f t="shared" si="4"/>
        <v>11973.5</v>
      </c>
      <c r="I23" s="56">
        <f t="shared" si="5"/>
        <v>11973.5</v>
      </c>
    </row>
    <row r="24" spans="1:10" ht="22.5" x14ac:dyDescent="0.25">
      <c r="A24" s="86" t="s">
        <v>29</v>
      </c>
      <c r="B24" s="114" t="s">
        <v>189</v>
      </c>
      <c r="C24" s="3" t="s">
        <v>243</v>
      </c>
      <c r="D24" s="4" t="s">
        <v>13</v>
      </c>
      <c r="E24" s="4" t="s">
        <v>14</v>
      </c>
      <c r="F24" s="55">
        <v>1</v>
      </c>
      <c r="G24" s="55">
        <f>COMPOSIÇÕES!G72</f>
        <v>3732</v>
      </c>
      <c r="H24" s="84">
        <f t="shared" si="4"/>
        <v>4665</v>
      </c>
      <c r="I24" s="56">
        <f t="shared" si="5"/>
        <v>4665</v>
      </c>
    </row>
    <row r="25" spans="1:10" ht="15" customHeight="1" x14ac:dyDescent="0.25">
      <c r="A25" s="85" t="s">
        <v>74</v>
      </c>
      <c r="B25" s="113" t="s">
        <v>75</v>
      </c>
      <c r="C25" s="109"/>
      <c r="D25" s="109"/>
      <c r="E25" s="109"/>
      <c r="F25" s="109"/>
      <c r="G25" s="109"/>
      <c r="H25" s="109"/>
      <c r="I25" s="53">
        <f>SUM(I26:I31)</f>
        <v>55279.729999999996</v>
      </c>
    </row>
    <row r="26" spans="1:10" ht="15" customHeight="1" x14ac:dyDescent="0.25">
      <c r="A26" s="86" t="s">
        <v>30</v>
      </c>
      <c r="B26" s="114" t="s">
        <v>190</v>
      </c>
      <c r="C26" s="3" t="s">
        <v>192</v>
      </c>
      <c r="D26" s="4" t="s">
        <v>13</v>
      </c>
      <c r="E26" s="4" t="s">
        <v>14</v>
      </c>
      <c r="F26" s="55">
        <v>1</v>
      </c>
      <c r="G26" s="55">
        <f>COMPOSIÇÕES!G79</f>
        <v>19268.719999999998</v>
      </c>
      <c r="H26" s="84">
        <f t="shared" ref="H26:H31" si="6">ROUND(G26*(1+$G$6),2)</f>
        <v>24085.9</v>
      </c>
      <c r="I26" s="56">
        <f t="shared" ref="I26:I31" si="7">F26*H26</f>
        <v>24085.9</v>
      </c>
      <c r="J26" s="57"/>
    </row>
    <row r="27" spans="1:10" ht="15" customHeight="1" x14ac:dyDescent="0.25">
      <c r="A27" s="86" t="s">
        <v>31</v>
      </c>
      <c r="B27" s="114" t="s">
        <v>193</v>
      </c>
      <c r="C27" s="3" t="s">
        <v>197</v>
      </c>
      <c r="D27" s="4" t="s">
        <v>13</v>
      </c>
      <c r="E27" s="4" t="s">
        <v>14</v>
      </c>
      <c r="F27" s="55">
        <v>1</v>
      </c>
      <c r="G27" s="55">
        <f>COMPOSIÇÕES!G85</f>
        <v>4727.08</v>
      </c>
      <c r="H27" s="84">
        <f t="shared" si="6"/>
        <v>5908.85</v>
      </c>
      <c r="I27" s="56">
        <f t="shared" si="7"/>
        <v>5908.85</v>
      </c>
    </row>
    <row r="28" spans="1:10" ht="15" customHeight="1" x14ac:dyDescent="0.25">
      <c r="A28" s="86" t="s">
        <v>32</v>
      </c>
      <c r="B28" s="114" t="s">
        <v>198</v>
      </c>
      <c r="C28" s="3" t="s">
        <v>203</v>
      </c>
      <c r="D28" s="4" t="s">
        <v>13</v>
      </c>
      <c r="E28" s="4" t="s">
        <v>14</v>
      </c>
      <c r="F28" s="55">
        <v>1</v>
      </c>
      <c r="G28" s="55">
        <f>COMPOSIÇÕES!G91</f>
        <v>6562.5</v>
      </c>
      <c r="H28" s="84">
        <f t="shared" si="6"/>
        <v>8203.1299999999992</v>
      </c>
      <c r="I28" s="56">
        <f t="shared" si="7"/>
        <v>8203.1299999999992</v>
      </c>
    </row>
    <row r="29" spans="1:10" ht="18" customHeight="1" x14ac:dyDescent="0.25">
      <c r="A29" s="86" t="s">
        <v>33</v>
      </c>
      <c r="B29" s="114" t="s">
        <v>199</v>
      </c>
      <c r="C29" s="3" t="s">
        <v>204</v>
      </c>
      <c r="D29" s="4" t="s">
        <v>13</v>
      </c>
      <c r="E29" s="4" t="s">
        <v>14</v>
      </c>
      <c r="F29" s="55">
        <v>1</v>
      </c>
      <c r="G29" s="55">
        <f>COMPOSIÇÕES!G98</f>
        <v>9505.2799999999988</v>
      </c>
      <c r="H29" s="84">
        <f t="shared" si="6"/>
        <v>11881.6</v>
      </c>
      <c r="I29" s="56">
        <f t="shared" si="7"/>
        <v>11881.6</v>
      </c>
    </row>
    <row r="30" spans="1:10" ht="15" customHeight="1" x14ac:dyDescent="0.25">
      <c r="A30" s="86" t="s">
        <v>34</v>
      </c>
      <c r="B30" s="114" t="s">
        <v>200</v>
      </c>
      <c r="C30" s="3" t="s">
        <v>205</v>
      </c>
      <c r="D30" s="4" t="s">
        <v>13</v>
      </c>
      <c r="E30" s="4" t="s">
        <v>14</v>
      </c>
      <c r="F30" s="55">
        <v>1</v>
      </c>
      <c r="G30" s="55">
        <f>COMPOSIÇÕES!G104</f>
        <v>1850.2</v>
      </c>
      <c r="H30" s="84">
        <f t="shared" si="6"/>
        <v>2312.75</v>
      </c>
      <c r="I30" s="56">
        <f t="shared" si="7"/>
        <v>2312.75</v>
      </c>
    </row>
    <row r="31" spans="1:10" ht="15" customHeight="1" x14ac:dyDescent="0.25">
      <c r="A31" s="86" t="s">
        <v>35</v>
      </c>
      <c r="B31" s="114" t="s">
        <v>201</v>
      </c>
      <c r="C31" s="3" t="s">
        <v>206</v>
      </c>
      <c r="D31" s="4" t="s">
        <v>13</v>
      </c>
      <c r="E31" s="4" t="s">
        <v>14</v>
      </c>
      <c r="F31" s="55">
        <v>1</v>
      </c>
      <c r="G31" s="55">
        <f>COMPOSIÇÕES!G110</f>
        <v>2310</v>
      </c>
      <c r="H31" s="84">
        <f t="shared" si="6"/>
        <v>2887.5</v>
      </c>
      <c r="I31" s="56">
        <f t="shared" si="7"/>
        <v>2887.5</v>
      </c>
    </row>
    <row r="32" spans="1:10" ht="15" customHeight="1" x14ac:dyDescent="0.25">
      <c r="A32" s="85" t="s">
        <v>77</v>
      </c>
      <c r="B32" s="113" t="s">
        <v>78</v>
      </c>
      <c r="C32" s="109"/>
      <c r="D32" s="109"/>
      <c r="E32" s="109"/>
      <c r="F32" s="109"/>
      <c r="G32" s="109"/>
      <c r="H32" s="109"/>
      <c r="I32" s="53">
        <f>SUM(I33:I35)</f>
        <v>16090.5</v>
      </c>
    </row>
    <row r="33" spans="1:9" ht="15" customHeight="1" x14ac:dyDescent="0.25">
      <c r="A33" s="86" t="s">
        <v>36</v>
      </c>
      <c r="B33" s="114" t="s">
        <v>202</v>
      </c>
      <c r="C33" s="3" t="s">
        <v>210</v>
      </c>
      <c r="D33" s="4" t="s">
        <v>13</v>
      </c>
      <c r="E33" s="4" t="s">
        <v>14</v>
      </c>
      <c r="F33" s="55">
        <v>1</v>
      </c>
      <c r="G33" s="55">
        <f>COMPOSIÇÕES!G110</f>
        <v>2310</v>
      </c>
      <c r="H33" s="84">
        <f t="shared" ref="H33:H35" si="8">ROUND(G33*(1+$G$6),2)</f>
        <v>2887.5</v>
      </c>
      <c r="I33" s="56">
        <f t="shared" ref="I33:I35" si="9">F33*H33</f>
        <v>2887.5</v>
      </c>
    </row>
    <row r="34" spans="1:9" ht="15" customHeight="1" x14ac:dyDescent="0.25">
      <c r="A34" s="86" t="s">
        <v>37</v>
      </c>
      <c r="B34" s="114" t="s">
        <v>207</v>
      </c>
      <c r="C34" s="3" t="s">
        <v>214</v>
      </c>
      <c r="D34" s="4" t="s">
        <v>13</v>
      </c>
      <c r="E34" s="4" t="s">
        <v>14</v>
      </c>
      <c r="F34" s="55">
        <v>1</v>
      </c>
      <c r="G34" s="55">
        <f>COMPOSIÇÕES!G122</f>
        <v>1588</v>
      </c>
      <c r="H34" s="84">
        <f t="shared" si="8"/>
        <v>1985</v>
      </c>
      <c r="I34" s="56">
        <f t="shared" si="9"/>
        <v>1985</v>
      </c>
    </row>
    <row r="35" spans="1:9" ht="15" customHeight="1" x14ac:dyDescent="0.25">
      <c r="A35" s="86" t="s">
        <v>38</v>
      </c>
      <c r="B35" s="114" t="s">
        <v>208</v>
      </c>
      <c r="C35" s="3" t="s">
        <v>232</v>
      </c>
      <c r="D35" s="4" t="s">
        <v>13</v>
      </c>
      <c r="E35" s="4" t="s">
        <v>14</v>
      </c>
      <c r="F35" s="55">
        <v>1</v>
      </c>
      <c r="G35" s="55">
        <f>COMPOSIÇÕES!G128</f>
        <v>8974.4</v>
      </c>
      <c r="H35" s="84">
        <f t="shared" si="8"/>
        <v>11218</v>
      </c>
      <c r="I35" s="56">
        <f t="shared" si="9"/>
        <v>11218</v>
      </c>
    </row>
    <row r="36" spans="1:9" ht="15" customHeight="1" x14ac:dyDescent="0.25">
      <c r="A36" s="85">
        <v>7</v>
      </c>
      <c r="B36" s="113" t="s">
        <v>80</v>
      </c>
      <c r="C36" s="109"/>
      <c r="D36" s="109"/>
      <c r="E36" s="109"/>
      <c r="F36" s="109"/>
      <c r="G36" s="109"/>
      <c r="H36" s="109"/>
      <c r="I36" s="53">
        <f>SUM(I37:I38)</f>
        <v>27650</v>
      </c>
    </row>
    <row r="37" spans="1:9" ht="30" customHeight="1" x14ac:dyDescent="0.25">
      <c r="A37" s="86" t="s">
        <v>39</v>
      </c>
      <c r="B37" s="114" t="s">
        <v>209</v>
      </c>
      <c r="C37" s="3" t="s">
        <v>236</v>
      </c>
      <c r="D37" s="4" t="s">
        <v>13</v>
      </c>
      <c r="E37" s="4" t="s">
        <v>14</v>
      </c>
      <c r="F37" s="55">
        <v>1</v>
      </c>
      <c r="G37" s="55">
        <f>COMPOSIÇÕES!G136</f>
        <v>19162.239999999998</v>
      </c>
      <c r="H37" s="84">
        <f t="shared" ref="H37:H38" si="10">ROUND(G37*(1+$G$6),2)</f>
        <v>23952.799999999999</v>
      </c>
      <c r="I37" s="56">
        <f t="shared" ref="I37:I38" si="11">F37*H37</f>
        <v>23952.799999999999</v>
      </c>
    </row>
    <row r="38" spans="1:9" ht="22.5" x14ac:dyDescent="0.25">
      <c r="A38" s="86" t="s">
        <v>40</v>
      </c>
      <c r="B38" s="114" t="s">
        <v>239</v>
      </c>
      <c r="C38" s="3" t="s">
        <v>252</v>
      </c>
      <c r="D38" s="4" t="s">
        <v>13</v>
      </c>
      <c r="E38" s="4" t="s">
        <v>14</v>
      </c>
      <c r="F38" s="55">
        <v>1</v>
      </c>
      <c r="G38" s="55">
        <f>COMPOSIÇÕES!G142</f>
        <v>2957.7599999999998</v>
      </c>
      <c r="H38" s="84">
        <f t="shared" si="10"/>
        <v>3697.2</v>
      </c>
      <c r="I38" s="56">
        <f t="shared" si="11"/>
        <v>3697.2</v>
      </c>
    </row>
    <row r="39" spans="1:9" ht="15" customHeight="1" x14ac:dyDescent="0.25">
      <c r="A39" s="85" t="s">
        <v>81</v>
      </c>
      <c r="B39" s="113" t="s">
        <v>98</v>
      </c>
      <c r="C39" s="109"/>
      <c r="D39" s="109"/>
      <c r="E39" s="109"/>
      <c r="F39" s="109"/>
      <c r="G39" s="109"/>
      <c r="H39" s="109"/>
      <c r="I39" s="53">
        <f>SUM(I40:I46)</f>
        <v>117735.92999999998</v>
      </c>
    </row>
    <row r="40" spans="1:9" ht="15" customHeight="1" x14ac:dyDescent="0.25">
      <c r="A40" s="86" t="s">
        <v>41</v>
      </c>
      <c r="B40" s="114" t="s">
        <v>267</v>
      </c>
      <c r="C40" s="3" t="s">
        <v>275</v>
      </c>
      <c r="D40" s="4" t="s">
        <v>13</v>
      </c>
      <c r="E40" s="4" t="s">
        <v>14</v>
      </c>
      <c r="F40" s="55">
        <v>1</v>
      </c>
      <c r="G40" s="55">
        <f>COMPOSIÇÕES!G149</f>
        <v>14690.184000000001</v>
      </c>
      <c r="H40" s="84">
        <f t="shared" ref="H40:H46" si="12">ROUND(G40*(1+$G$6),2)</f>
        <v>18362.73</v>
      </c>
      <c r="I40" s="56">
        <f t="shared" ref="I40:I46" si="13">F40*H40</f>
        <v>18362.73</v>
      </c>
    </row>
    <row r="41" spans="1:9" ht="15" customHeight="1" x14ac:dyDescent="0.25">
      <c r="A41" s="86" t="s">
        <v>42</v>
      </c>
      <c r="B41" s="114" t="s">
        <v>268</v>
      </c>
      <c r="C41" s="3" t="s">
        <v>313</v>
      </c>
      <c r="D41" s="4" t="s">
        <v>13</v>
      </c>
      <c r="E41" s="4" t="s">
        <v>14</v>
      </c>
      <c r="F41" s="55">
        <v>1</v>
      </c>
      <c r="G41" s="55">
        <f>COMPOSIÇÕES!G155</f>
        <v>25000</v>
      </c>
      <c r="H41" s="84">
        <f t="shared" si="12"/>
        <v>31250</v>
      </c>
      <c r="I41" s="56">
        <f t="shared" si="13"/>
        <v>31250</v>
      </c>
    </row>
    <row r="42" spans="1:9" ht="23.45" customHeight="1" x14ac:dyDescent="0.25">
      <c r="A42" s="86" t="s">
        <v>43</v>
      </c>
      <c r="B42" s="114" t="s">
        <v>269</v>
      </c>
      <c r="C42" s="3" t="s">
        <v>283</v>
      </c>
      <c r="D42" s="4" t="s">
        <v>13</v>
      </c>
      <c r="E42" s="4" t="s">
        <v>14</v>
      </c>
      <c r="F42" s="55">
        <v>1</v>
      </c>
      <c r="G42" s="55">
        <f>COMPOSIÇÕES!G167</f>
        <v>14690.184000000001</v>
      </c>
      <c r="H42" s="84">
        <f t="shared" si="12"/>
        <v>18362.73</v>
      </c>
      <c r="I42" s="56">
        <f t="shared" si="13"/>
        <v>18362.73</v>
      </c>
    </row>
    <row r="43" spans="1:9" ht="15" customHeight="1" x14ac:dyDescent="0.25">
      <c r="A43" s="86" t="s">
        <v>44</v>
      </c>
      <c r="B43" s="114" t="s">
        <v>270</v>
      </c>
      <c r="C43" s="3" t="s">
        <v>286</v>
      </c>
      <c r="D43" s="4" t="s">
        <v>13</v>
      </c>
      <c r="E43" s="4" t="s">
        <v>14</v>
      </c>
      <c r="F43" s="55">
        <v>1</v>
      </c>
      <c r="G43" s="55">
        <f>COMPOSIÇÕES!G167</f>
        <v>14690.184000000001</v>
      </c>
      <c r="H43" s="84">
        <f t="shared" si="12"/>
        <v>18362.73</v>
      </c>
      <c r="I43" s="56">
        <f t="shared" si="13"/>
        <v>18362.73</v>
      </c>
    </row>
    <row r="44" spans="1:9" ht="15" customHeight="1" x14ac:dyDescent="0.25">
      <c r="A44" s="86" t="s">
        <v>45</v>
      </c>
      <c r="B44" s="114" t="s">
        <v>271</v>
      </c>
      <c r="C44" s="3" t="s">
        <v>287</v>
      </c>
      <c r="D44" s="4" t="s">
        <v>13</v>
      </c>
      <c r="E44" s="4" t="s">
        <v>14</v>
      </c>
      <c r="F44" s="55">
        <v>1</v>
      </c>
      <c r="G44" s="55">
        <f>COMPOSIÇÕES!G173</f>
        <v>22035.275999999998</v>
      </c>
      <c r="H44" s="84">
        <f t="shared" si="12"/>
        <v>27544.1</v>
      </c>
      <c r="I44" s="56">
        <f t="shared" si="13"/>
        <v>27544.1</v>
      </c>
    </row>
    <row r="45" spans="1:9" ht="15" customHeight="1" x14ac:dyDescent="0.25">
      <c r="A45" s="86" t="s">
        <v>46</v>
      </c>
      <c r="B45" s="114" t="s">
        <v>272</v>
      </c>
      <c r="C45" s="3" t="s">
        <v>240</v>
      </c>
      <c r="D45" s="4" t="s">
        <v>13</v>
      </c>
      <c r="E45" s="4" t="s">
        <v>14</v>
      </c>
      <c r="F45" s="55">
        <v>1</v>
      </c>
      <c r="G45" s="55">
        <f>COMPOSIÇÕES!G179</f>
        <v>2376.3199999999997</v>
      </c>
      <c r="H45" s="84">
        <f t="shared" si="12"/>
        <v>2970.4</v>
      </c>
      <c r="I45" s="56">
        <f t="shared" si="13"/>
        <v>2970.4</v>
      </c>
    </row>
    <row r="46" spans="1:9" ht="33.75" x14ac:dyDescent="0.25">
      <c r="A46" s="86" t="s">
        <v>47</v>
      </c>
      <c r="B46" s="4" t="s">
        <v>290</v>
      </c>
      <c r="C46" s="3" t="s">
        <v>291</v>
      </c>
      <c r="D46" s="4" t="s">
        <v>137</v>
      </c>
      <c r="E46" s="4" t="s">
        <v>14</v>
      </c>
      <c r="F46" s="55">
        <v>1</v>
      </c>
      <c r="G46" s="55">
        <v>706.59</v>
      </c>
      <c r="H46" s="84">
        <f t="shared" si="12"/>
        <v>883.24</v>
      </c>
      <c r="I46" s="56">
        <f t="shared" si="13"/>
        <v>883.24</v>
      </c>
    </row>
    <row r="47" spans="1:9" ht="15" customHeight="1" x14ac:dyDescent="0.25">
      <c r="A47" s="85" t="s">
        <v>83</v>
      </c>
      <c r="B47" s="113" t="s">
        <v>84</v>
      </c>
      <c r="C47" s="109"/>
      <c r="D47" s="109"/>
      <c r="E47" s="109"/>
      <c r="F47" s="109"/>
      <c r="G47" s="109"/>
      <c r="H47" s="109"/>
      <c r="I47" s="53">
        <f>SUM(I48:I49)</f>
        <v>1414.6</v>
      </c>
    </row>
    <row r="48" spans="1:9" ht="15" customHeight="1" x14ac:dyDescent="0.25">
      <c r="A48" s="86" t="s">
        <v>48</v>
      </c>
      <c r="B48" s="114" t="s">
        <v>273</v>
      </c>
      <c r="C48" s="3" t="s">
        <v>49</v>
      </c>
      <c r="D48" s="4" t="s">
        <v>13</v>
      </c>
      <c r="E48" s="4" t="s">
        <v>14</v>
      </c>
      <c r="F48" s="55">
        <v>4</v>
      </c>
      <c r="G48" s="55">
        <f>COMPOSIÇÕES!G185</f>
        <v>233.94</v>
      </c>
      <c r="H48" s="84">
        <f t="shared" ref="H48:H49" si="14">ROUND(G48*(1+$G$6),2)</f>
        <v>292.43</v>
      </c>
      <c r="I48" s="56">
        <f t="shared" ref="I48:I49" si="15">F48*H48</f>
        <v>1169.72</v>
      </c>
    </row>
    <row r="49" spans="1:11" ht="15" customHeight="1" thickBot="1" x14ac:dyDescent="0.3">
      <c r="A49" s="86" t="s">
        <v>50</v>
      </c>
      <c r="B49" s="114" t="s">
        <v>274</v>
      </c>
      <c r="C49" s="3" t="s">
        <v>51</v>
      </c>
      <c r="D49" s="4" t="s">
        <v>13</v>
      </c>
      <c r="E49" s="4" t="s">
        <v>14</v>
      </c>
      <c r="F49" s="55">
        <v>2</v>
      </c>
      <c r="G49" s="55">
        <f>COMPOSIÇÕES!G191</f>
        <v>97.95</v>
      </c>
      <c r="H49" s="84">
        <f t="shared" si="14"/>
        <v>122.44</v>
      </c>
      <c r="I49" s="56">
        <f t="shared" si="15"/>
        <v>244.88</v>
      </c>
    </row>
    <row r="50" spans="1:11" ht="15" customHeight="1" thickBot="1" x14ac:dyDescent="0.3">
      <c r="A50" s="129" t="s">
        <v>299</v>
      </c>
      <c r="B50" s="111"/>
      <c r="C50" s="111"/>
      <c r="D50" s="111"/>
      <c r="E50" s="111"/>
      <c r="F50" s="111"/>
      <c r="G50" s="111"/>
      <c r="H50" s="111"/>
      <c r="I50" s="58">
        <f>I47+I39+I36+I25+I32+I21+I13+I19+I9</f>
        <v>431628.64</v>
      </c>
      <c r="J50" s="59"/>
      <c r="K50" s="59"/>
    </row>
    <row r="51" spans="1:11" ht="15" customHeight="1" x14ac:dyDescent="0.25">
      <c r="A51" s="49"/>
      <c r="B51" s="49"/>
      <c r="C51" s="49"/>
      <c r="D51" s="49"/>
      <c r="E51" s="49"/>
      <c r="F51" s="173"/>
      <c r="G51" s="173"/>
      <c r="H51" s="173"/>
      <c r="I51" s="60"/>
    </row>
    <row r="52" spans="1:11" x14ac:dyDescent="0.25">
      <c r="A52" s="47" t="s">
        <v>317</v>
      </c>
    </row>
  </sheetData>
  <autoFilter ref="A8:I50" xr:uid="{6F58E914-2676-4814-8F1A-B1E5C5C40CF4}"/>
  <mergeCells count="8">
    <mergeCell ref="A7:E7"/>
    <mergeCell ref="F51:H51"/>
    <mergeCell ref="A1:I1"/>
    <mergeCell ref="A2:I2"/>
    <mergeCell ref="A3:E3"/>
    <mergeCell ref="A4:B4"/>
    <mergeCell ref="C4:I4"/>
    <mergeCell ref="A5:I5"/>
  </mergeCells>
  <phoneticPr fontId="23" type="noConversion"/>
  <pageMargins left="0.511811024" right="0.511811024" top="0.78740157499999996" bottom="0.78740157499999996" header="0.31496062000000002" footer="0.31496062000000002"/>
  <pageSetup paperSize="9" scale="75" orientation="portrait" horizontalDpi="360" verticalDpi="36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03504-AD87-4513-9ABC-2AC5F617CD51}">
  <sheetPr>
    <pageSetUpPr fitToPage="1"/>
  </sheetPr>
  <dimension ref="A1:G191"/>
  <sheetViews>
    <sheetView view="pageBreakPreview" topLeftCell="A67" zoomScale="160" zoomScaleNormal="100" zoomScaleSheetLayoutView="160" workbookViewId="0">
      <selection activeCell="C171" sqref="C171"/>
    </sheetView>
  </sheetViews>
  <sheetFormatPr defaultColWidth="8.85546875" defaultRowHeight="15" x14ac:dyDescent="0.25"/>
  <cols>
    <col min="1" max="1" width="9.7109375" style="10" customWidth="1"/>
    <col min="2" max="2" width="40.28515625" style="9" customWidth="1"/>
    <col min="3" max="3" width="14.7109375" style="125" bestFit="1" customWidth="1"/>
    <col min="4" max="4" width="7.5703125" style="125" bestFit="1" customWidth="1"/>
    <col min="5" max="6" width="15.7109375" style="121" customWidth="1"/>
    <col min="7" max="7" width="12" style="121" customWidth="1"/>
    <col min="8" max="8" width="8.85546875" style="9"/>
    <col min="9" max="10" width="10.42578125" style="9" bestFit="1" customWidth="1"/>
    <col min="11" max="11" width="8.85546875" style="9"/>
    <col min="12" max="12" width="10.5703125" style="9" bestFit="1" customWidth="1"/>
    <col min="13" max="16384" width="8.85546875" style="9"/>
  </cols>
  <sheetData>
    <row r="1" spans="1:7" ht="57.6" customHeight="1" x14ac:dyDescent="0.25">
      <c r="A1" s="169"/>
      <c r="B1" s="169"/>
      <c r="C1" s="169"/>
      <c r="D1" s="169"/>
      <c r="E1" s="169"/>
      <c r="F1" s="169"/>
      <c r="G1" s="169"/>
    </row>
    <row r="2" spans="1:7" ht="77.45" customHeight="1" x14ac:dyDescent="0.25">
      <c r="A2" s="170" t="s">
        <v>150</v>
      </c>
      <c r="B2" s="170"/>
      <c r="C2" s="170"/>
      <c r="D2" s="170"/>
      <c r="E2" s="170"/>
      <c r="F2" s="170"/>
      <c r="G2" s="170"/>
    </row>
    <row r="3" spans="1:7" x14ac:dyDescent="0.25">
      <c r="A3" s="171" t="s">
        <v>1</v>
      </c>
      <c r="B3" s="171"/>
      <c r="C3" s="171"/>
      <c r="D3" s="171"/>
      <c r="E3" s="171"/>
      <c r="F3" s="171"/>
      <c r="G3" s="171"/>
    </row>
    <row r="4" spans="1:7" x14ac:dyDescent="0.25">
      <c r="A4" s="1" t="s">
        <v>2</v>
      </c>
      <c r="B4" s="1" t="s">
        <v>3</v>
      </c>
      <c r="C4" s="172" t="s">
        <v>303</v>
      </c>
      <c r="D4" s="172"/>
      <c r="E4" s="172"/>
      <c r="F4" s="172"/>
      <c r="G4" s="172"/>
    </row>
    <row r="5" spans="1:7" x14ac:dyDescent="0.25">
      <c r="A5" s="167" t="s">
        <v>5</v>
      </c>
      <c r="B5" s="167"/>
      <c r="C5" s="167"/>
      <c r="D5" s="167"/>
      <c r="E5" s="167"/>
      <c r="F5" s="167"/>
      <c r="G5" s="167"/>
    </row>
    <row r="6" spans="1:7" x14ac:dyDescent="0.25">
      <c r="A6" s="168" t="s">
        <v>300</v>
      </c>
      <c r="B6" s="168"/>
      <c r="C6" s="168"/>
      <c r="D6" s="168"/>
      <c r="E6" s="168"/>
      <c r="F6" s="168"/>
      <c r="G6" s="168"/>
    </row>
    <row r="7" spans="1:7" x14ac:dyDescent="0.25">
      <c r="A7" s="168" t="s">
        <v>298</v>
      </c>
      <c r="B7" s="168"/>
      <c r="C7" s="168"/>
      <c r="D7" s="168"/>
      <c r="E7" s="168"/>
      <c r="F7" s="168"/>
      <c r="G7" s="168"/>
    </row>
    <row r="8" spans="1:7" s="2" customFormat="1" ht="21" x14ac:dyDescent="0.25">
      <c r="A8" s="92" t="str">
        <f>'PLANILHA ORÇ'!B10</f>
        <v>CP-001</v>
      </c>
      <c r="B8" s="93" t="str">
        <f>'PLANILHA ORÇ'!C10</f>
        <v>PROJETO TOPOGRÁFICO ALTIMETRIA, PLANIALTIMETRIA, LOTE E ARRUAMENTO</v>
      </c>
      <c r="C8" s="92" t="str">
        <f>'PLANILHA ORÇ'!D10</f>
        <v>PRÓPRIA</v>
      </c>
      <c r="D8" s="92" t="str">
        <f>'PLANILHA ORÇ'!E10</f>
        <v>UN</v>
      </c>
      <c r="E8" s="116"/>
      <c r="F8" s="116"/>
      <c r="G8" s="116"/>
    </row>
    <row r="9" spans="1:7" s="2" customFormat="1" ht="15" customHeight="1" x14ac:dyDescent="0.25">
      <c r="A9" s="89" t="s">
        <v>139</v>
      </c>
      <c r="B9" s="90" t="s">
        <v>93</v>
      </c>
      <c r="C9" s="91" t="s">
        <v>8</v>
      </c>
      <c r="D9" s="91" t="s">
        <v>9</v>
      </c>
      <c r="E9" s="117" t="s">
        <v>10</v>
      </c>
      <c r="F9" s="117" t="s">
        <v>11</v>
      </c>
      <c r="G9" s="117" t="s">
        <v>12</v>
      </c>
    </row>
    <row r="10" spans="1:7" s="2" customFormat="1" ht="15" customHeight="1" x14ac:dyDescent="0.25">
      <c r="A10" s="72" t="str">
        <f>'COMPOSIÇÕES AUXILIARES'!A9</f>
        <v>CA 000 164</v>
      </c>
      <c r="B10" s="72" t="str">
        <f>'COMPOSIÇÕES AUXILIARES'!B9</f>
        <v>DESENHO DE TOPOGRAFIA ALTIMETRICA</v>
      </c>
      <c r="C10" s="71" t="str">
        <f>'COMPOSIÇÕES AUXILIARES'!C9</f>
        <v>REF.: STABILE 000 164</v>
      </c>
      <c r="D10" s="71" t="str">
        <f>'COMPOSIÇÕES AUXILIARES'!D9</f>
        <v>PRANCHA</v>
      </c>
      <c r="E10" s="118">
        <v>1</v>
      </c>
      <c r="F10" s="104">
        <f>'COMPOSIÇÕES AUXILIARES'!G19</f>
        <v>3591.3</v>
      </c>
      <c r="G10" s="118">
        <f>E10*F10</f>
        <v>3591.3</v>
      </c>
    </row>
    <row r="11" spans="1:7" s="2" customFormat="1" ht="15" customHeight="1" x14ac:dyDescent="0.25">
      <c r="A11" s="72" t="str">
        <f>'COMPOSIÇÕES AUXILIARES'!A21</f>
        <v>CA 000 165</v>
      </c>
      <c r="B11" s="72" t="str">
        <f>'COMPOSIÇÕES AUXILIARES'!B21</f>
        <v>DESENHO DE TOPOGRAFIA PLANIALTIMETRICA</v>
      </c>
      <c r="C11" s="71" t="str">
        <f>'COMPOSIÇÕES AUXILIARES'!C21</f>
        <v>REF.: STABILE 000 165</v>
      </c>
      <c r="D11" s="71" t="str">
        <f>'COMPOSIÇÕES AUXILIARES'!D21</f>
        <v>PRANCHA</v>
      </c>
      <c r="E11" s="118">
        <v>1</v>
      </c>
      <c r="F11" s="104">
        <f>'COMPOSIÇÕES AUXILIARES'!G31</f>
        <v>4189.34</v>
      </c>
      <c r="G11" s="118">
        <f t="shared" ref="G11:G12" si="0">E11*F11</f>
        <v>4189.34</v>
      </c>
    </row>
    <row r="12" spans="1:7" s="2" customFormat="1" ht="15" customHeight="1" x14ac:dyDescent="0.25">
      <c r="A12" s="72" t="str">
        <f>'COMPOSIÇÕES AUXILIARES'!A33</f>
        <v>CA 000 166</v>
      </c>
      <c r="B12" s="72" t="str">
        <f>'COMPOSIÇÕES AUXILIARES'!B33</f>
        <v>DESENHO DE TOPOGRAFIA LOTE E ARRUAMENTO</v>
      </c>
      <c r="C12" s="71" t="str">
        <f>'COMPOSIÇÕES AUXILIARES'!C33</f>
        <v>REF.: STABILE 000 166</v>
      </c>
      <c r="D12" s="71" t="str">
        <f>'COMPOSIÇÕES AUXILIARES'!D33</f>
        <v>PRANCHA</v>
      </c>
      <c r="E12" s="118">
        <v>1</v>
      </c>
      <c r="F12" s="104">
        <f>'COMPOSIÇÕES AUXILIARES'!G43</f>
        <v>3441.7</v>
      </c>
      <c r="G12" s="118">
        <f t="shared" si="0"/>
        <v>3441.7</v>
      </c>
    </row>
    <row r="13" spans="1:7" s="2" customFormat="1" ht="15" customHeight="1" x14ac:dyDescent="0.25">
      <c r="A13" s="94"/>
      <c r="B13" s="95"/>
      <c r="C13" s="107"/>
      <c r="D13" s="107"/>
      <c r="E13" s="119" t="s">
        <v>15</v>
      </c>
      <c r="F13" s="119"/>
      <c r="G13" s="122">
        <f>SUM(G10:G12)</f>
        <v>11222.34</v>
      </c>
    </row>
    <row r="14" spans="1:7" s="2" customFormat="1" ht="15" customHeight="1" x14ac:dyDescent="0.25">
      <c r="A14" s="98"/>
      <c r="B14" s="99"/>
      <c r="C14" s="124"/>
      <c r="D14" s="124"/>
      <c r="E14" s="120" t="s">
        <v>149</v>
      </c>
      <c r="F14" s="120"/>
      <c r="G14" s="101">
        <f>G13</f>
        <v>11222.34</v>
      </c>
    </row>
    <row r="15" spans="1:7" s="2" customFormat="1" ht="15" customHeight="1" x14ac:dyDescent="0.25">
      <c r="A15" s="69"/>
      <c r="B15" s="5"/>
      <c r="C15" s="123"/>
      <c r="D15" s="123"/>
      <c r="E15" s="7"/>
      <c r="F15" s="7"/>
      <c r="G15" s="7"/>
    </row>
    <row r="16" spans="1:7" x14ac:dyDescent="0.25">
      <c r="A16" s="92" t="str">
        <f>'PLANILHA ORÇ'!B14</f>
        <v>CP-002</v>
      </c>
      <c r="B16" s="92" t="str">
        <f>'PLANILHA ORÇ'!C14</f>
        <v xml:space="preserve">PROJETO DE ARQUITETURA </v>
      </c>
      <c r="C16" s="92" t="str">
        <f>'PLANILHA ORÇ'!D14</f>
        <v>PRÓPRIA</v>
      </c>
      <c r="D16" s="92" t="str">
        <f>'PLANILHA ORÇ'!E14</f>
        <v>UN</v>
      </c>
      <c r="E16" s="116"/>
      <c r="F16" s="116"/>
      <c r="G16" s="116"/>
    </row>
    <row r="17" spans="1:7" x14ac:dyDescent="0.25">
      <c r="A17" s="89" t="s">
        <v>139</v>
      </c>
      <c r="B17" s="90" t="s">
        <v>93</v>
      </c>
      <c r="C17" s="91" t="s">
        <v>8</v>
      </c>
      <c r="D17" s="91" t="s">
        <v>9</v>
      </c>
      <c r="E17" s="117" t="s">
        <v>10</v>
      </c>
      <c r="F17" s="117" t="s">
        <v>11</v>
      </c>
      <c r="G17" s="117" t="s">
        <v>12</v>
      </c>
    </row>
    <row r="18" spans="1:7" x14ac:dyDescent="0.25">
      <c r="A18" s="105" t="s">
        <v>215</v>
      </c>
      <c r="B18" s="105" t="s">
        <v>164</v>
      </c>
      <c r="C18" s="71" t="s">
        <v>137</v>
      </c>
      <c r="D18" s="71" t="s">
        <v>216</v>
      </c>
      <c r="E18" s="118">
        <v>3110</v>
      </c>
      <c r="F18" s="104">
        <v>18.489999999999998</v>
      </c>
      <c r="G18" s="118">
        <f>E18*F18</f>
        <v>57503.899999999994</v>
      </c>
    </row>
    <row r="19" spans="1:7" x14ac:dyDescent="0.25">
      <c r="A19" s="94"/>
      <c r="B19" s="95"/>
      <c r="C19" s="107"/>
      <c r="D19" s="107"/>
      <c r="E19" s="119" t="s">
        <v>15</v>
      </c>
      <c r="F19" s="119"/>
      <c r="G19" s="122">
        <f>SUM(G18:G18)</f>
        <v>57503.899999999994</v>
      </c>
    </row>
    <row r="20" spans="1:7" x14ac:dyDescent="0.25">
      <c r="A20" s="98"/>
      <c r="B20" s="99"/>
      <c r="C20" s="124"/>
      <c r="D20" s="124"/>
      <c r="E20" s="120" t="s">
        <v>149</v>
      </c>
      <c r="F20" s="120"/>
      <c r="G20" s="101">
        <f>G19</f>
        <v>57503.899999999994</v>
      </c>
    </row>
    <row r="22" spans="1:7" x14ac:dyDescent="0.25">
      <c r="A22" s="92" t="str">
        <f>'PLANILHA ORÇ'!B15</f>
        <v>CP-003</v>
      </c>
      <c r="B22" s="92" t="str">
        <f>'PLANILHA ORÇ'!C15</f>
        <v>PROJETO DE URBANIZAÇÃO E PAISAGISMO</v>
      </c>
      <c r="C22" s="92" t="str">
        <f>'PLANILHA ORÇ'!D15</f>
        <v>PRÓPRIA</v>
      </c>
      <c r="D22" s="92" t="str">
        <f>'PLANILHA ORÇ'!E15</f>
        <v>UN</v>
      </c>
      <c r="E22" s="116"/>
      <c r="F22" s="116"/>
      <c r="G22" s="116"/>
    </row>
    <row r="23" spans="1:7" x14ac:dyDescent="0.25">
      <c r="A23" s="89" t="s">
        <v>139</v>
      </c>
      <c r="B23" s="90" t="s">
        <v>93</v>
      </c>
      <c r="C23" s="91" t="s">
        <v>8</v>
      </c>
      <c r="D23" s="91" t="s">
        <v>9</v>
      </c>
      <c r="E23" s="117" t="s">
        <v>10</v>
      </c>
      <c r="F23" s="117" t="s">
        <v>11</v>
      </c>
      <c r="G23" s="117" t="s">
        <v>12</v>
      </c>
    </row>
    <row r="24" spans="1:7" x14ac:dyDescent="0.25">
      <c r="A24" s="105" t="s">
        <v>217</v>
      </c>
      <c r="B24" s="105" t="s">
        <v>218</v>
      </c>
      <c r="C24" s="115" t="s">
        <v>137</v>
      </c>
      <c r="D24" s="115" t="s">
        <v>216</v>
      </c>
      <c r="E24" s="118">
        <v>582</v>
      </c>
      <c r="F24" s="104">
        <v>1.72</v>
      </c>
      <c r="G24" s="118">
        <f>E24*F24</f>
        <v>1001.04</v>
      </c>
    </row>
    <row r="25" spans="1:7" x14ac:dyDescent="0.25">
      <c r="A25" s="105" t="s">
        <v>219</v>
      </c>
      <c r="B25" s="105" t="s">
        <v>220</v>
      </c>
      <c r="C25" s="115" t="s">
        <v>137</v>
      </c>
      <c r="D25" s="115" t="s">
        <v>216</v>
      </c>
      <c r="E25" s="118">
        <v>582</v>
      </c>
      <c r="F25" s="104">
        <v>2.66</v>
      </c>
      <c r="G25" s="118">
        <f t="shared" ref="G25" si="1">E25*F25</f>
        <v>1548.1200000000001</v>
      </c>
    </row>
    <row r="26" spans="1:7" x14ac:dyDescent="0.25">
      <c r="A26" s="94"/>
      <c r="B26" s="95"/>
      <c r="C26" s="107"/>
      <c r="D26" s="107"/>
      <c r="E26" s="119" t="s">
        <v>15</v>
      </c>
      <c r="F26" s="119"/>
      <c r="G26" s="122">
        <f>SUM(G24:G25)</f>
        <v>2549.16</v>
      </c>
    </row>
    <row r="27" spans="1:7" x14ac:dyDescent="0.25">
      <c r="A27" s="98"/>
      <c r="B27" s="99"/>
      <c r="C27" s="124"/>
      <c r="D27" s="124"/>
      <c r="E27" s="120" t="s">
        <v>149</v>
      </c>
      <c r="F27" s="120"/>
      <c r="G27" s="101">
        <f>G26</f>
        <v>2549.16</v>
      </c>
    </row>
    <row r="29" spans="1:7" x14ac:dyDescent="0.25">
      <c r="A29" s="92" t="str">
        <f>'PLANILHA ORÇ'!B16</f>
        <v>CP-004</v>
      </c>
      <c r="B29" s="92" t="str">
        <f>'PLANILHA ORÇ'!C16</f>
        <v>PROJETO DE COMUNICAÇÃO VISUAL</v>
      </c>
      <c r="C29" s="92" t="str">
        <f>'PLANILHA ORÇ'!D16</f>
        <v>PRÓPRIA</v>
      </c>
      <c r="D29" s="92" t="str">
        <f>'PLANILHA ORÇ'!E16</f>
        <v>UN</v>
      </c>
      <c r="E29" s="116"/>
      <c r="F29" s="116"/>
      <c r="G29" s="116"/>
    </row>
    <row r="30" spans="1:7" x14ac:dyDescent="0.25">
      <c r="A30" s="89" t="s">
        <v>139</v>
      </c>
      <c r="B30" s="90" t="s">
        <v>93</v>
      </c>
      <c r="C30" s="91" t="s">
        <v>8</v>
      </c>
      <c r="D30" s="91" t="s">
        <v>9</v>
      </c>
      <c r="E30" s="117" t="s">
        <v>10</v>
      </c>
      <c r="F30" s="117" t="s">
        <v>11</v>
      </c>
      <c r="G30" s="117" t="s">
        <v>12</v>
      </c>
    </row>
    <row r="31" spans="1:7" ht="22.5" x14ac:dyDescent="0.25">
      <c r="A31" s="105" t="str">
        <f>'COMPOSIÇÕES AUXILIARES'!A45</f>
        <v>CA 000 137</v>
      </c>
      <c r="B31" s="105" t="str">
        <f>'COMPOSIÇÕES AUXILIARES'!B45</f>
        <v>DESENHO PROJETO - PLANTA DE DETALHES - COMUNICAÇÃO VISUAL</v>
      </c>
      <c r="C31" s="115" t="str">
        <f>'COMPOSIÇÕES AUXILIARES'!C45</f>
        <v>REF.: STABILE 000 137</v>
      </c>
      <c r="D31" s="115" t="str">
        <f>'COMPOSIÇÕES AUXILIARES'!D45</f>
        <v>PRANCHA</v>
      </c>
      <c r="E31" s="118">
        <v>3</v>
      </c>
      <c r="F31" s="104">
        <f>'COMPOSIÇÕES AUXILIARES'!G55</f>
        <v>4374.2499999999991</v>
      </c>
      <c r="G31" s="118">
        <f>E31*F31</f>
        <v>13122.749999999996</v>
      </c>
    </row>
    <row r="32" spans="1:7" x14ac:dyDescent="0.25">
      <c r="A32" s="94"/>
      <c r="B32" s="95"/>
      <c r="C32" s="107"/>
      <c r="D32" s="107"/>
      <c r="E32" s="119" t="s">
        <v>15</v>
      </c>
      <c r="F32" s="119"/>
      <c r="G32" s="122">
        <f>SUM(G31:G31)</f>
        <v>13122.749999999996</v>
      </c>
    </row>
    <row r="33" spans="1:7" x14ac:dyDescent="0.25">
      <c r="A33" s="98"/>
      <c r="B33" s="99"/>
      <c r="C33" s="124"/>
      <c r="D33" s="124"/>
      <c r="E33" s="120" t="s">
        <v>149</v>
      </c>
      <c r="F33" s="120"/>
      <c r="G33" s="101">
        <f>G32</f>
        <v>13122.749999999996</v>
      </c>
    </row>
    <row r="35" spans="1:7" x14ac:dyDescent="0.25">
      <c r="A35" s="92" t="str">
        <f>'PLANILHA ORÇ'!B17</f>
        <v>CP-005</v>
      </c>
      <c r="B35" s="92" t="str">
        <f>'PLANILHA ORÇ'!C17</f>
        <v>PROJETO DE CONDICIONAMENTO ACÚSTICO</v>
      </c>
      <c r="C35" s="92" t="str">
        <f>'PLANILHA ORÇ'!D17</f>
        <v>PRÓPRIA</v>
      </c>
      <c r="D35" s="92" t="str">
        <f>'PLANILHA ORÇ'!E17</f>
        <v>UN</v>
      </c>
      <c r="E35" s="116"/>
      <c r="F35" s="116"/>
      <c r="G35" s="116"/>
    </row>
    <row r="36" spans="1:7" x14ac:dyDescent="0.25">
      <c r="A36" s="89" t="s">
        <v>139</v>
      </c>
      <c r="B36" s="90" t="s">
        <v>93</v>
      </c>
      <c r="C36" s="91" t="s">
        <v>8</v>
      </c>
      <c r="D36" s="91" t="s">
        <v>9</v>
      </c>
      <c r="E36" s="117" t="s">
        <v>10</v>
      </c>
      <c r="F36" s="117" t="s">
        <v>11</v>
      </c>
      <c r="G36" s="117" t="s">
        <v>12</v>
      </c>
    </row>
    <row r="37" spans="1:7" x14ac:dyDescent="0.25">
      <c r="A37" s="105" t="s">
        <v>221</v>
      </c>
      <c r="B37" s="105" t="s">
        <v>177</v>
      </c>
      <c r="C37" s="115" t="s">
        <v>137</v>
      </c>
      <c r="D37" s="115" t="s">
        <v>216</v>
      </c>
      <c r="E37" s="118">
        <v>318</v>
      </c>
      <c r="F37" s="104">
        <v>52.24</v>
      </c>
      <c r="G37" s="118">
        <f>E37*F37</f>
        <v>16612.32</v>
      </c>
    </row>
    <row r="38" spans="1:7" x14ac:dyDescent="0.25">
      <c r="A38" s="94"/>
      <c r="B38" s="95"/>
      <c r="C38" s="107"/>
      <c r="D38" s="107"/>
      <c r="E38" s="119" t="s">
        <v>15</v>
      </c>
      <c r="F38" s="119"/>
      <c r="G38" s="122">
        <f>SUM(G37:G37)</f>
        <v>16612.32</v>
      </c>
    </row>
    <row r="39" spans="1:7" x14ac:dyDescent="0.25">
      <c r="A39" s="98"/>
      <c r="B39" s="99"/>
      <c r="C39" s="124"/>
      <c r="D39" s="124"/>
      <c r="E39" s="120" t="s">
        <v>149</v>
      </c>
      <c r="F39" s="120"/>
      <c r="G39" s="101">
        <f>G38</f>
        <v>16612.32</v>
      </c>
    </row>
    <row r="41" spans="1:7" x14ac:dyDescent="0.25">
      <c r="A41" s="92" t="str">
        <f>'PLANILHA ORÇ'!B18</f>
        <v>CP-006</v>
      </c>
      <c r="B41" s="92" t="str">
        <f>'PLANILHA ORÇ'!C18</f>
        <v>PROJETO DE LUMINOTECNICA</v>
      </c>
      <c r="C41" s="92" t="str">
        <f>'PLANILHA ORÇ'!D18</f>
        <v>PRÓPRIA</v>
      </c>
      <c r="D41" s="92" t="str">
        <f>'PLANILHA ORÇ'!E18</f>
        <v>UN</v>
      </c>
      <c r="E41" s="116"/>
      <c r="F41" s="116"/>
      <c r="G41" s="116"/>
    </row>
    <row r="42" spans="1:7" x14ac:dyDescent="0.25">
      <c r="A42" s="89" t="s">
        <v>139</v>
      </c>
      <c r="B42" s="90" t="s">
        <v>93</v>
      </c>
      <c r="C42" s="91" t="s">
        <v>8</v>
      </c>
      <c r="D42" s="91" t="s">
        <v>9</v>
      </c>
      <c r="E42" s="117" t="s">
        <v>10</v>
      </c>
      <c r="F42" s="117" t="s">
        <v>11</v>
      </c>
      <c r="G42" s="117" t="s">
        <v>12</v>
      </c>
    </row>
    <row r="43" spans="1:7" x14ac:dyDescent="0.25">
      <c r="A43" s="105" t="s">
        <v>222</v>
      </c>
      <c r="B43" s="105" t="s">
        <v>179</v>
      </c>
      <c r="C43" s="115" t="s">
        <v>137</v>
      </c>
      <c r="D43" s="115" t="s">
        <v>216</v>
      </c>
      <c r="E43" s="106">
        <v>1150</v>
      </c>
      <c r="F43" s="106">
        <v>14.84</v>
      </c>
      <c r="G43" s="118">
        <f>E43*F43</f>
        <v>17066</v>
      </c>
    </row>
    <row r="44" spans="1:7" x14ac:dyDescent="0.25">
      <c r="A44" s="105" t="s">
        <v>246</v>
      </c>
      <c r="B44" s="105" t="s">
        <v>247</v>
      </c>
      <c r="C44" s="71" t="s">
        <v>137</v>
      </c>
      <c r="D44" s="71" t="s">
        <v>216</v>
      </c>
      <c r="E44" s="118">
        <v>582</v>
      </c>
      <c r="F44" s="104">
        <v>0.78</v>
      </c>
      <c r="G44" s="118">
        <f t="shared" ref="G44" si="2">E44*F44</f>
        <v>453.96000000000004</v>
      </c>
    </row>
    <row r="45" spans="1:7" x14ac:dyDescent="0.25">
      <c r="A45" s="94"/>
      <c r="B45" s="95"/>
      <c r="C45" s="107"/>
      <c r="D45" s="107"/>
      <c r="E45" s="119" t="s">
        <v>15</v>
      </c>
      <c r="F45" s="119"/>
      <c r="G45" s="122">
        <f>SUM(G43:G44)</f>
        <v>17519.96</v>
      </c>
    </row>
    <row r="46" spans="1:7" x14ac:dyDescent="0.25">
      <c r="A46" s="98"/>
      <c r="B46" s="99"/>
      <c r="C46" s="124"/>
      <c r="D46" s="124"/>
      <c r="E46" s="120" t="s">
        <v>149</v>
      </c>
      <c r="F46" s="120"/>
      <c r="G46" s="101">
        <f>G45</f>
        <v>17519.96</v>
      </c>
    </row>
    <row r="48" spans="1:7" x14ac:dyDescent="0.25">
      <c r="A48" s="92" t="str">
        <f>'PLANILHA ORÇ'!B20</f>
        <v>CP-007</v>
      </c>
      <c r="B48" s="92" t="str">
        <f>'PLANILHA ORÇ'!C20</f>
        <v>PROJETO ESTRUTURAL - INCLUSIVE FUNDAÇÃO</v>
      </c>
      <c r="C48" s="92" t="str">
        <f>'PLANILHA ORÇ'!D20</f>
        <v>PRÓPRIA</v>
      </c>
      <c r="D48" s="92" t="str">
        <f>'PLANILHA ORÇ'!E20</f>
        <v>UN</v>
      </c>
      <c r="E48" s="116"/>
      <c r="F48" s="116"/>
      <c r="G48" s="116"/>
    </row>
    <row r="49" spans="1:7" x14ac:dyDescent="0.25">
      <c r="A49" s="89" t="s">
        <v>139</v>
      </c>
      <c r="B49" s="90" t="s">
        <v>93</v>
      </c>
      <c r="C49" s="91" t="s">
        <v>8</v>
      </c>
      <c r="D49" s="91" t="s">
        <v>9</v>
      </c>
      <c r="E49" s="117" t="s">
        <v>10</v>
      </c>
      <c r="F49" s="117" t="s">
        <v>11</v>
      </c>
      <c r="G49" s="117" t="s">
        <v>12</v>
      </c>
    </row>
    <row r="50" spans="1:7" x14ac:dyDescent="0.25">
      <c r="A50" s="105" t="s">
        <v>224</v>
      </c>
      <c r="B50" s="105" t="s">
        <v>186</v>
      </c>
      <c r="C50" s="115" t="s">
        <v>137</v>
      </c>
      <c r="D50" s="115" t="s">
        <v>216</v>
      </c>
      <c r="E50" s="106">
        <v>2528</v>
      </c>
      <c r="F50" s="106">
        <v>7.42</v>
      </c>
      <c r="G50" s="118">
        <f>E50*F50</f>
        <v>18757.759999999998</v>
      </c>
    </row>
    <row r="51" spans="1:7" x14ac:dyDescent="0.25">
      <c r="A51" s="105" t="s">
        <v>244</v>
      </c>
      <c r="B51" s="105" t="s">
        <v>185</v>
      </c>
      <c r="C51" s="115" t="s">
        <v>137</v>
      </c>
      <c r="D51" s="115" t="s">
        <v>216</v>
      </c>
      <c r="E51" s="118">
        <v>846</v>
      </c>
      <c r="F51" s="104">
        <v>7.42</v>
      </c>
      <c r="G51" s="118">
        <f t="shared" ref="G51" si="3">E51*F51</f>
        <v>6277.32</v>
      </c>
    </row>
    <row r="52" spans="1:7" x14ac:dyDescent="0.25">
      <c r="A52" s="94"/>
      <c r="B52" s="95"/>
      <c r="C52" s="107"/>
      <c r="D52" s="107"/>
      <c r="E52" s="119" t="s">
        <v>15</v>
      </c>
      <c r="F52" s="119"/>
      <c r="G52" s="122">
        <f>SUM(G50:G51)</f>
        <v>25035.079999999998</v>
      </c>
    </row>
    <row r="53" spans="1:7" x14ac:dyDescent="0.25">
      <c r="A53" s="98"/>
      <c r="B53" s="99"/>
      <c r="C53" s="124"/>
      <c r="D53" s="124"/>
      <c r="E53" s="120" t="s">
        <v>149</v>
      </c>
      <c r="F53" s="120"/>
      <c r="G53" s="101">
        <f>G52</f>
        <v>25035.079999999998</v>
      </c>
    </row>
    <row r="55" spans="1:7" x14ac:dyDescent="0.25">
      <c r="A55" s="92" t="str">
        <f>'PLANILHA ORÇ'!B22</f>
        <v>CP-008</v>
      </c>
      <c r="B55" s="92" t="str">
        <f>'PLANILHA ORÇ'!C22</f>
        <v>PROJETO DE INSTALAÇÕES DE ÁGUA FRIA (INCLUINDO REÚSO DE ÁGUAS PLUVIAIS E DE DRENAGEM DO SISTEMA DE AR CONDICIONADO)</v>
      </c>
      <c r="C55" s="92" t="str">
        <f>'PLANILHA ORÇ'!D22</f>
        <v>PRÓPRIA</v>
      </c>
      <c r="D55" s="92" t="str">
        <f>'PLANILHA ORÇ'!E22</f>
        <v>UN</v>
      </c>
      <c r="E55" s="116"/>
      <c r="F55" s="116"/>
      <c r="G55" s="116"/>
    </row>
    <row r="56" spans="1:7" x14ac:dyDescent="0.25">
      <c r="A56" s="89" t="s">
        <v>139</v>
      </c>
      <c r="B56" s="90" t="s">
        <v>93</v>
      </c>
      <c r="C56" s="91" t="s">
        <v>8</v>
      </c>
      <c r="D56" s="91" t="s">
        <v>9</v>
      </c>
      <c r="E56" s="117" t="s">
        <v>10</v>
      </c>
      <c r="F56" s="117" t="s">
        <v>11</v>
      </c>
      <c r="G56" s="117" t="s">
        <v>12</v>
      </c>
    </row>
    <row r="57" spans="1:7" x14ac:dyDescent="0.25">
      <c r="A57" s="105" t="s">
        <v>225</v>
      </c>
      <c r="B57" s="105" t="s">
        <v>264</v>
      </c>
      <c r="C57" s="115" t="s">
        <v>137</v>
      </c>
      <c r="D57" s="115" t="s">
        <v>216</v>
      </c>
      <c r="E57" s="106">
        <v>3110</v>
      </c>
      <c r="F57" s="106">
        <v>2.09</v>
      </c>
      <c r="G57" s="118">
        <f>E57*F57</f>
        <v>6499.9</v>
      </c>
    </row>
    <row r="58" spans="1:7" x14ac:dyDescent="0.25">
      <c r="A58" s="94"/>
      <c r="B58" s="95"/>
      <c r="C58" s="107"/>
      <c r="D58" s="107"/>
      <c r="E58" s="119" t="s">
        <v>15</v>
      </c>
      <c r="F58" s="119"/>
      <c r="G58" s="122">
        <f>SUM(G57:G57)</f>
        <v>6499.9</v>
      </c>
    </row>
    <row r="59" spans="1:7" x14ac:dyDescent="0.25">
      <c r="A59" s="98"/>
      <c r="B59" s="99"/>
      <c r="C59" s="124"/>
      <c r="D59" s="124"/>
      <c r="E59" s="120" t="s">
        <v>149</v>
      </c>
      <c r="F59" s="120"/>
      <c r="G59" s="101">
        <f>G58</f>
        <v>6499.9</v>
      </c>
    </row>
    <row r="61" spans="1:7" x14ac:dyDescent="0.25">
      <c r="A61" s="92" t="str">
        <f>'PLANILHA ORÇ'!B23</f>
        <v>CP-009</v>
      </c>
      <c r="B61" s="92" t="str">
        <f>'PLANILHA ORÇ'!C23</f>
        <v>PROJETO DE INSTALAÇÕES SANITÁRIAS</v>
      </c>
      <c r="C61" s="92" t="str">
        <f>'PLANILHA ORÇ'!D23</f>
        <v>PRÓPRIA</v>
      </c>
      <c r="D61" s="92" t="str">
        <f>'PLANILHA ORÇ'!E23</f>
        <v>UN</v>
      </c>
      <c r="E61" s="116"/>
      <c r="F61" s="116"/>
      <c r="G61" s="116"/>
    </row>
    <row r="62" spans="1:7" x14ac:dyDescent="0.25">
      <c r="A62" s="89" t="s">
        <v>139</v>
      </c>
      <c r="B62" s="90" t="s">
        <v>93</v>
      </c>
      <c r="C62" s="91" t="s">
        <v>8</v>
      </c>
      <c r="D62" s="91" t="s">
        <v>9</v>
      </c>
      <c r="E62" s="117" t="s">
        <v>10</v>
      </c>
      <c r="F62" s="117" t="s">
        <v>11</v>
      </c>
      <c r="G62" s="117" t="s">
        <v>12</v>
      </c>
    </row>
    <row r="63" spans="1:7" x14ac:dyDescent="0.25">
      <c r="A63" s="105" t="s">
        <v>226</v>
      </c>
      <c r="B63" s="105" t="s">
        <v>191</v>
      </c>
      <c r="C63" s="115" t="s">
        <v>137</v>
      </c>
      <c r="D63" s="115" t="s">
        <v>216</v>
      </c>
      <c r="E63" s="106">
        <v>3110</v>
      </c>
      <c r="F63" s="106">
        <v>2.09</v>
      </c>
      <c r="G63" s="118">
        <f>E63*F63</f>
        <v>6499.9</v>
      </c>
    </row>
    <row r="64" spans="1:7" x14ac:dyDescent="0.25">
      <c r="A64" s="105" t="s">
        <v>227</v>
      </c>
      <c r="B64" s="105" t="s">
        <v>228</v>
      </c>
      <c r="C64" s="115" t="s">
        <v>137</v>
      </c>
      <c r="D64" s="115" t="s">
        <v>216</v>
      </c>
      <c r="E64" s="118">
        <v>3110</v>
      </c>
      <c r="F64" s="104">
        <v>0.99</v>
      </c>
      <c r="G64" s="118">
        <f t="shared" ref="G64" si="4">E64*F64</f>
        <v>3078.9</v>
      </c>
    </row>
    <row r="65" spans="1:7" x14ac:dyDescent="0.25">
      <c r="A65" s="94"/>
      <c r="B65" s="95"/>
      <c r="C65" s="107"/>
      <c r="D65" s="107"/>
      <c r="E65" s="119" t="s">
        <v>15</v>
      </c>
      <c r="F65" s="119"/>
      <c r="G65" s="122">
        <f>SUM(G63:G64)</f>
        <v>9578.7999999999993</v>
      </c>
    </row>
    <row r="66" spans="1:7" x14ac:dyDescent="0.25">
      <c r="A66" s="98"/>
      <c r="B66" s="99"/>
      <c r="C66" s="124"/>
      <c r="D66" s="124"/>
      <c r="E66" s="120" t="s">
        <v>149</v>
      </c>
      <c r="F66" s="120"/>
      <c r="G66" s="101">
        <f>G65</f>
        <v>9578.7999999999993</v>
      </c>
    </row>
    <row r="68" spans="1:7" ht="21" x14ac:dyDescent="0.25">
      <c r="A68" s="92" t="str">
        <f>'PLANILHA ORÇ'!B24</f>
        <v>CP-010</v>
      </c>
      <c r="B68" s="93" t="str">
        <f>'PLANILHA ORÇ'!C24</f>
        <v>PROJETO DE DRENAGEM DE ÁGUAS PLUVIAIS INCLUSIVE DE CLIMATIZAÇÃO</v>
      </c>
      <c r="C68" s="92" t="str">
        <f>'PLANILHA ORÇ'!D24</f>
        <v>PRÓPRIA</v>
      </c>
      <c r="D68" s="92" t="str">
        <f>'PLANILHA ORÇ'!E24</f>
        <v>UN</v>
      </c>
      <c r="E68" s="116"/>
      <c r="F68" s="116"/>
      <c r="G68" s="116"/>
    </row>
    <row r="69" spans="1:7" x14ac:dyDescent="0.25">
      <c r="A69" s="89" t="s">
        <v>139</v>
      </c>
      <c r="B69" s="90" t="s">
        <v>93</v>
      </c>
      <c r="C69" s="91" t="s">
        <v>8</v>
      </c>
      <c r="D69" s="91" t="s">
        <v>9</v>
      </c>
      <c r="E69" s="117" t="s">
        <v>10</v>
      </c>
      <c r="F69" s="117" t="s">
        <v>11</v>
      </c>
      <c r="G69" s="117" t="s">
        <v>12</v>
      </c>
    </row>
    <row r="70" spans="1:7" ht="22.5" x14ac:dyDescent="0.25">
      <c r="A70" s="105" t="s">
        <v>242</v>
      </c>
      <c r="B70" s="105" t="s">
        <v>243</v>
      </c>
      <c r="C70" s="115" t="s">
        <v>137</v>
      </c>
      <c r="D70" s="115" t="s">
        <v>216</v>
      </c>
      <c r="E70" s="106">
        <v>3110</v>
      </c>
      <c r="F70" s="106">
        <v>1.2</v>
      </c>
      <c r="G70" s="118">
        <f>E70*F70</f>
        <v>3732</v>
      </c>
    </row>
    <row r="71" spans="1:7" x14ac:dyDescent="0.25">
      <c r="A71" s="94"/>
      <c r="B71" s="95"/>
      <c r="C71" s="107"/>
      <c r="D71" s="107"/>
      <c r="E71" s="119" t="s">
        <v>15</v>
      </c>
      <c r="F71" s="119"/>
      <c r="G71" s="122">
        <f>SUM(G70:G70)</f>
        <v>3732</v>
      </c>
    </row>
    <row r="72" spans="1:7" x14ac:dyDescent="0.25">
      <c r="A72" s="98"/>
      <c r="B72" s="99"/>
      <c r="C72" s="124"/>
      <c r="D72" s="124"/>
      <c r="E72" s="120" t="s">
        <v>149</v>
      </c>
      <c r="F72" s="120"/>
      <c r="G72" s="101">
        <f>G71</f>
        <v>3732</v>
      </c>
    </row>
    <row r="74" spans="1:7" x14ac:dyDescent="0.25">
      <c r="A74" s="92" t="str">
        <f>'PLANILHA ORÇ'!B26</f>
        <v>CP-011</v>
      </c>
      <c r="B74" s="92" t="str">
        <f>'PLANILHA ORÇ'!C26</f>
        <v>PROJETO DE INSTALAÇÕES ELÉTRICAS</v>
      </c>
      <c r="C74" s="92" t="str">
        <f>'PLANILHA ORÇ'!D26</f>
        <v>PRÓPRIA</v>
      </c>
      <c r="D74" s="92" t="str">
        <f>'PLANILHA ORÇ'!E26</f>
        <v>UN</v>
      </c>
      <c r="E74" s="116"/>
      <c r="F74" s="116"/>
      <c r="G74" s="116"/>
    </row>
    <row r="75" spans="1:7" x14ac:dyDescent="0.25">
      <c r="A75" s="89" t="s">
        <v>139</v>
      </c>
      <c r="B75" s="90" t="s">
        <v>93</v>
      </c>
      <c r="C75" s="91" t="s">
        <v>8</v>
      </c>
      <c r="D75" s="91" t="s">
        <v>9</v>
      </c>
      <c r="E75" s="117" t="s">
        <v>10</v>
      </c>
      <c r="F75" s="117" t="s">
        <v>11</v>
      </c>
      <c r="G75" s="117" t="s">
        <v>12</v>
      </c>
    </row>
    <row r="76" spans="1:7" x14ac:dyDescent="0.25">
      <c r="A76" s="105" t="s">
        <v>261</v>
      </c>
      <c r="B76" s="105" t="s">
        <v>192</v>
      </c>
      <c r="C76" s="115" t="s">
        <v>137</v>
      </c>
      <c r="D76" s="115" t="s">
        <v>216</v>
      </c>
      <c r="E76" s="118">
        <v>3110</v>
      </c>
      <c r="F76" s="104">
        <v>5.96</v>
      </c>
      <c r="G76" s="118">
        <f t="shared" ref="G76:G77" si="5">E76*F76</f>
        <v>18535.599999999999</v>
      </c>
    </row>
    <row r="77" spans="1:7" ht="45" x14ac:dyDescent="0.25">
      <c r="A77" s="72" t="s">
        <v>248</v>
      </c>
      <c r="B77" s="105" t="s">
        <v>249</v>
      </c>
      <c r="C77" s="71" t="s">
        <v>137</v>
      </c>
      <c r="D77" s="71" t="s">
        <v>216</v>
      </c>
      <c r="E77" s="108">
        <v>2528</v>
      </c>
      <c r="F77" s="108">
        <v>0.28999999999999998</v>
      </c>
      <c r="G77" s="118">
        <f t="shared" si="5"/>
        <v>733.12</v>
      </c>
    </row>
    <row r="78" spans="1:7" x14ac:dyDescent="0.25">
      <c r="A78" s="94"/>
      <c r="B78" s="95"/>
      <c r="C78" s="107"/>
      <c r="D78" s="107"/>
      <c r="E78" s="119" t="s">
        <v>15</v>
      </c>
      <c r="F78" s="119"/>
      <c r="G78" s="122">
        <f>SUM(G76:G77)</f>
        <v>19268.719999999998</v>
      </c>
    </row>
    <row r="79" spans="1:7" x14ac:dyDescent="0.25">
      <c r="A79" s="98"/>
      <c r="B79" s="99"/>
      <c r="C79" s="124"/>
      <c r="D79" s="124"/>
      <c r="E79" s="120" t="s">
        <v>149</v>
      </c>
      <c r="F79" s="120"/>
      <c r="G79" s="101">
        <f>G78</f>
        <v>19268.719999999998</v>
      </c>
    </row>
    <row r="81" spans="1:7" x14ac:dyDescent="0.25">
      <c r="A81" s="92" t="str">
        <f>'PLANILHA ORÇ'!B27</f>
        <v>CP-012</v>
      </c>
      <c r="B81" s="92" t="str">
        <f>'PLANILHA ORÇ'!C27</f>
        <v>PROJETO DE ENERGIA FOTOVOLTAICA</v>
      </c>
      <c r="C81" s="92" t="str">
        <f>'PLANILHA ORÇ'!D27</f>
        <v>PRÓPRIA</v>
      </c>
      <c r="D81" s="92" t="str">
        <f>'PLANILHA ORÇ'!E27</f>
        <v>UN</v>
      </c>
      <c r="E81" s="116"/>
      <c r="F81" s="116"/>
      <c r="G81" s="116"/>
    </row>
    <row r="82" spans="1:7" x14ac:dyDescent="0.25">
      <c r="A82" s="89" t="s">
        <v>139</v>
      </c>
      <c r="B82" s="90" t="s">
        <v>93</v>
      </c>
      <c r="C82" s="91" t="s">
        <v>8</v>
      </c>
      <c r="D82" s="91" t="s">
        <v>9</v>
      </c>
      <c r="E82" s="117" t="s">
        <v>10</v>
      </c>
      <c r="F82" s="117" t="s">
        <v>11</v>
      </c>
      <c r="G82" s="117" t="s">
        <v>12</v>
      </c>
    </row>
    <row r="83" spans="1:7" ht="22.5" x14ac:dyDescent="0.25">
      <c r="A83" s="105" t="str">
        <f>'COMPOSIÇÕES AUXILIARES'!A57</f>
        <v>CA 000 143</v>
      </c>
      <c r="B83" s="105" t="str">
        <f>'COMPOSIÇÕES AUXILIARES'!B57</f>
        <v>PROJETO INSTALAÇÕES ELÉTRICAS FOTOVOLTAÍCA</v>
      </c>
      <c r="C83" s="115" t="str">
        <f>'COMPOSIÇÕES AUXILIARES'!C57</f>
        <v>REF.: STABILE 000 143</v>
      </c>
      <c r="D83" s="115" t="str">
        <f>'COMPOSIÇÕES AUXILIARES'!D57</f>
        <v>PRANCHA</v>
      </c>
      <c r="E83" s="106">
        <v>2</v>
      </c>
      <c r="F83" s="106">
        <f>'COMPOSIÇÕES AUXILIARES'!G67</f>
        <v>2363.54</v>
      </c>
      <c r="G83" s="118">
        <f>E83*F83</f>
        <v>4727.08</v>
      </c>
    </row>
    <row r="84" spans="1:7" x14ac:dyDescent="0.25">
      <c r="A84" s="94"/>
      <c r="B84" s="95"/>
      <c r="C84" s="107"/>
      <c r="D84" s="107"/>
      <c r="E84" s="119" t="s">
        <v>15</v>
      </c>
      <c r="F84" s="119"/>
      <c r="G84" s="122">
        <f>SUM(G83:G83)</f>
        <v>4727.08</v>
      </c>
    </row>
    <row r="85" spans="1:7" x14ac:dyDescent="0.25">
      <c r="A85" s="98"/>
      <c r="B85" s="99"/>
      <c r="C85" s="124"/>
      <c r="D85" s="124"/>
      <c r="E85" s="120" t="s">
        <v>149</v>
      </c>
      <c r="F85" s="120"/>
      <c r="G85" s="101">
        <f>G84</f>
        <v>4727.08</v>
      </c>
    </row>
    <row r="86" spans="1:7" x14ac:dyDescent="0.25">
      <c r="B86" s="74"/>
    </row>
    <row r="87" spans="1:7" x14ac:dyDescent="0.25">
      <c r="A87" s="92" t="str">
        <f>'PLANILHA ORÇ'!B28</f>
        <v>CP-013</v>
      </c>
      <c r="B87" s="92" t="str">
        <f>'PLANILHA ORÇ'!C28</f>
        <v>PROJETO DE SUBESTAÇÃO ELÉTRICA</v>
      </c>
      <c r="C87" s="92" t="str">
        <f>'PLANILHA ORÇ'!D28</f>
        <v>PRÓPRIA</v>
      </c>
      <c r="D87" s="92" t="str">
        <f>'PLANILHA ORÇ'!E28</f>
        <v>UN</v>
      </c>
      <c r="E87" s="116"/>
      <c r="F87" s="116"/>
      <c r="G87" s="116"/>
    </row>
    <row r="88" spans="1:7" x14ac:dyDescent="0.25">
      <c r="A88" s="89" t="s">
        <v>139</v>
      </c>
      <c r="B88" s="90" t="s">
        <v>93</v>
      </c>
      <c r="C88" s="91" t="s">
        <v>8</v>
      </c>
      <c r="D88" s="91" t="s">
        <v>9</v>
      </c>
      <c r="E88" s="117" t="s">
        <v>10</v>
      </c>
      <c r="F88" s="117" t="s">
        <v>11</v>
      </c>
      <c r="G88" s="117" t="s">
        <v>12</v>
      </c>
    </row>
    <row r="89" spans="1:7" x14ac:dyDescent="0.25">
      <c r="A89" s="105" t="s">
        <v>260</v>
      </c>
      <c r="B89" s="105" t="s">
        <v>203</v>
      </c>
      <c r="C89" s="115" t="s">
        <v>137</v>
      </c>
      <c r="D89" s="115" t="s">
        <v>216</v>
      </c>
      <c r="E89" s="106">
        <v>1.25</v>
      </c>
      <c r="F89" s="106">
        <v>5250</v>
      </c>
      <c r="G89" s="118">
        <f>E89*F89</f>
        <v>6562.5</v>
      </c>
    </row>
    <row r="90" spans="1:7" x14ac:dyDescent="0.25">
      <c r="A90" s="94"/>
      <c r="B90" s="95"/>
      <c r="C90" s="107"/>
      <c r="D90" s="107"/>
      <c r="E90" s="119" t="s">
        <v>15</v>
      </c>
      <c r="F90" s="119"/>
      <c r="G90" s="122">
        <f>SUM(G89:G89)</f>
        <v>6562.5</v>
      </c>
    </row>
    <row r="91" spans="1:7" x14ac:dyDescent="0.25">
      <c r="A91" s="98"/>
      <c r="B91" s="99"/>
      <c r="C91" s="124"/>
      <c r="D91" s="124"/>
      <c r="E91" s="120" t="s">
        <v>149</v>
      </c>
      <c r="F91" s="120"/>
      <c r="G91" s="101">
        <f>G90</f>
        <v>6562.5</v>
      </c>
    </row>
    <row r="93" spans="1:7" x14ac:dyDescent="0.25">
      <c r="A93" s="92" t="str">
        <f>'PLANILHA ORÇ'!B29</f>
        <v>CP-014</v>
      </c>
      <c r="B93" s="92" t="str">
        <f>'PLANILHA ORÇ'!C29</f>
        <v>PROJETO DE TELEFONIA, LÓGICA E INTERNET</v>
      </c>
      <c r="C93" s="92" t="str">
        <f>'PLANILHA ORÇ'!D29</f>
        <v>PRÓPRIA</v>
      </c>
      <c r="D93" s="92" t="str">
        <f>'PLANILHA ORÇ'!E29</f>
        <v>UN</v>
      </c>
      <c r="E93" s="116"/>
      <c r="F93" s="116"/>
      <c r="G93" s="116"/>
    </row>
    <row r="94" spans="1:7" x14ac:dyDescent="0.25">
      <c r="A94" s="89" t="s">
        <v>139</v>
      </c>
      <c r="B94" s="90" t="s">
        <v>93</v>
      </c>
      <c r="C94" s="91" t="s">
        <v>8</v>
      </c>
      <c r="D94" s="91" t="s">
        <v>9</v>
      </c>
      <c r="E94" s="117" t="s">
        <v>10</v>
      </c>
      <c r="F94" s="117" t="s">
        <v>11</v>
      </c>
      <c r="G94" s="117" t="s">
        <v>12</v>
      </c>
    </row>
    <row r="95" spans="1:7" x14ac:dyDescent="0.25">
      <c r="A95" s="105" t="s">
        <v>229</v>
      </c>
      <c r="B95" s="105" t="s">
        <v>230</v>
      </c>
      <c r="C95" s="115" t="s">
        <v>137</v>
      </c>
      <c r="D95" s="115" t="s">
        <v>216</v>
      </c>
      <c r="E95" s="106">
        <v>2528</v>
      </c>
      <c r="F95" s="106">
        <v>1.88</v>
      </c>
      <c r="G95" s="118">
        <f>E95*F95</f>
        <v>4752.6399999999994</v>
      </c>
    </row>
    <row r="96" spans="1:7" x14ac:dyDescent="0.25">
      <c r="A96" s="105" t="s">
        <v>229</v>
      </c>
      <c r="B96" s="105" t="s">
        <v>265</v>
      </c>
      <c r="C96" s="115" t="s">
        <v>137</v>
      </c>
      <c r="D96" s="115" t="s">
        <v>216</v>
      </c>
      <c r="E96" s="118">
        <v>2528</v>
      </c>
      <c r="F96" s="104">
        <v>1.88</v>
      </c>
      <c r="G96" s="118">
        <f t="shared" ref="G96" si="6">E96*F96</f>
        <v>4752.6399999999994</v>
      </c>
    </row>
    <row r="97" spans="1:7" x14ac:dyDescent="0.25">
      <c r="A97" s="94"/>
      <c r="B97" s="95"/>
      <c r="C97" s="107"/>
      <c r="D97" s="107"/>
      <c r="E97" s="119" t="s">
        <v>15</v>
      </c>
      <c r="F97" s="119"/>
      <c r="G97" s="122">
        <f>SUM(G95:G96)</f>
        <v>9505.2799999999988</v>
      </c>
    </row>
    <row r="98" spans="1:7" x14ac:dyDescent="0.25">
      <c r="A98" s="98"/>
      <c r="B98" s="99"/>
      <c r="C98" s="124"/>
      <c r="D98" s="124"/>
      <c r="E98" s="120" t="s">
        <v>149</v>
      </c>
      <c r="F98" s="120"/>
      <c r="G98" s="101">
        <f>G97</f>
        <v>9505.2799999999988</v>
      </c>
    </row>
    <row r="100" spans="1:7" x14ac:dyDescent="0.25">
      <c r="A100" s="92" t="str">
        <f>'PLANILHA ORÇ'!B30</f>
        <v>CP-015</v>
      </c>
      <c r="B100" s="92" t="str">
        <f>'PLANILHA ORÇ'!C30</f>
        <v>PROJETO DE SONORIZAÇÃO</v>
      </c>
      <c r="C100" s="92" t="str">
        <f>'PLANILHA ORÇ'!D30</f>
        <v>PRÓPRIA</v>
      </c>
      <c r="D100" s="92" t="str">
        <f>'PLANILHA ORÇ'!E30</f>
        <v>UN</v>
      </c>
      <c r="E100" s="116"/>
      <c r="F100" s="116"/>
      <c r="G100" s="116"/>
    </row>
    <row r="101" spans="1:7" x14ac:dyDescent="0.25">
      <c r="A101" s="89" t="s">
        <v>139</v>
      </c>
      <c r="B101" s="90" t="s">
        <v>93</v>
      </c>
      <c r="C101" s="91" t="s">
        <v>8</v>
      </c>
      <c r="D101" s="91" t="s">
        <v>9</v>
      </c>
      <c r="E101" s="117" t="s">
        <v>10</v>
      </c>
      <c r="F101" s="117" t="s">
        <v>11</v>
      </c>
      <c r="G101" s="117" t="s">
        <v>12</v>
      </c>
    </row>
    <row r="102" spans="1:7" x14ac:dyDescent="0.25">
      <c r="A102" s="105" t="s">
        <v>259</v>
      </c>
      <c r="B102" s="105" t="s">
        <v>205</v>
      </c>
      <c r="C102" s="115" t="s">
        <v>137</v>
      </c>
      <c r="D102" s="115" t="s">
        <v>216</v>
      </c>
      <c r="E102" s="106">
        <v>1682</v>
      </c>
      <c r="F102" s="106">
        <v>1.1000000000000001</v>
      </c>
      <c r="G102" s="118">
        <f>E102*F102</f>
        <v>1850.2</v>
      </c>
    </row>
    <row r="103" spans="1:7" x14ac:dyDescent="0.25">
      <c r="A103" s="94"/>
      <c r="B103" s="95"/>
      <c r="C103" s="107"/>
      <c r="D103" s="107"/>
      <c r="E103" s="119" t="s">
        <v>15</v>
      </c>
      <c r="F103" s="119"/>
      <c r="G103" s="122">
        <f>SUM(G102:G102)</f>
        <v>1850.2</v>
      </c>
    </row>
    <row r="104" spans="1:7" x14ac:dyDescent="0.25">
      <c r="A104" s="98"/>
      <c r="B104" s="99"/>
      <c r="C104" s="124"/>
      <c r="D104" s="124"/>
      <c r="E104" s="120" t="s">
        <v>149</v>
      </c>
      <c r="F104" s="120"/>
      <c r="G104" s="101">
        <f>G103</f>
        <v>1850.2</v>
      </c>
    </row>
    <row r="106" spans="1:7" x14ac:dyDescent="0.25">
      <c r="A106" s="92" t="str">
        <f>'PLANILHA ORÇ'!B31</f>
        <v>CP-016</v>
      </c>
      <c r="B106" s="92" t="str">
        <f>'PLANILHA ORÇ'!C31</f>
        <v>PROJETO DE CFTV</v>
      </c>
      <c r="C106" s="92" t="str">
        <f>'PLANILHA ORÇ'!D31</f>
        <v>PRÓPRIA</v>
      </c>
      <c r="D106" s="92" t="str">
        <f>'PLANILHA ORÇ'!E31</f>
        <v>UN</v>
      </c>
      <c r="E106" s="116"/>
      <c r="F106" s="116"/>
      <c r="G106" s="116"/>
    </row>
    <row r="107" spans="1:7" x14ac:dyDescent="0.25">
      <c r="A107" s="89" t="s">
        <v>139</v>
      </c>
      <c r="B107" s="90" t="s">
        <v>93</v>
      </c>
      <c r="C107" s="91" t="s">
        <v>8</v>
      </c>
      <c r="D107" s="91" t="s">
        <v>9</v>
      </c>
      <c r="E107" s="117" t="s">
        <v>10</v>
      </c>
      <c r="F107" s="117" t="s">
        <v>11</v>
      </c>
      <c r="G107" s="117" t="s">
        <v>12</v>
      </c>
    </row>
    <row r="108" spans="1:7" x14ac:dyDescent="0.25">
      <c r="A108" s="105" t="s">
        <v>231</v>
      </c>
      <c r="B108" s="105" t="s">
        <v>206</v>
      </c>
      <c r="C108" s="115" t="s">
        <v>137</v>
      </c>
      <c r="D108" s="115" t="s">
        <v>216</v>
      </c>
      <c r="E108" s="106">
        <v>2100</v>
      </c>
      <c r="F108" s="106">
        <v>1.1000000000000001</v>
      </c>
      <c r="G108" s="118">
        <f>E108*F108</f>
        <v>2310</v>
      </c>
    </row>
    <row r="109" spans="1:7" x14ac:dyDescent="0.25">
      <c r="A109" s="94"/>
      <c r="B109" s="95"/>
      <c r="C109" s="107"/>
      <c r="D109" s="107"/>
      <c r="E109" s="119" t="s">
        <v>15</v>
      </c>
      <c r="F109" s="119"/>
      <c r="G109" s="122">
        <f>SUM(G108:G108)</f>
        <v>2310</v>
      </c>
    </row>
    <row r="110" spans="1:7" x14ac:dyDescent="0.25">
      <c r="A110" s="98"/>
      <c r="B110" s="99"/>
      <c r="C110" s="124"/>
      <c r="D110" s="124"/>
      <c r="E110" s="120" t="s">
        <v>149</v>
      </c>
      <c r="F110" s="120"/>
      <c r="G110" s="101">
        <f>G109</f>
        <v>2310</v>
      </c>
    </row>
    <row r="112" spans="1:7" x14ac:dyDescent="0.25">
      <c r="A112" s="92" t="str">
        <f>'PLANILHA ORÇ'!B33</f>
        <v>CP-017</v>
      </c>
      <c r="B112" s="92" t="str">
        <f>'PLANILHA ORÇ'!C33</f>
        <v>PROJETO DE TRANSPORTE VERTICAL</v>
      </c>
      <c r="C112" s="92" t="str">
        <f>'PLANILHA ORÇ'!D33</f>
        <v>PRÓPRIA</v>
      </c>
      <c r="D112" s="92" t="str">
        <f>'PLANILHA ORÇ'!E33</f>
        <v>UN</v>
      </c>
      <c r="E112" s="116"/>
      <c r="F112" s="116"/>
      <c r="G112" s="116"/>
    </row>
    <row r="113" spans="1:7" s="74" customFormat="1" x14ac:dyDescent="0.25">
      <c r="A113" s="89" t="s">
        <v>139</v>
      </c>
      <c r="B113" s="90" t="s">
        <v>93</v>
      </c>
      <c r="C113" s="91" t="s">
        <v>8</v>
      </c>
      <c r="D113" s="91" t="s">
        <v>9</v>
      </c>
      <c r="E113" s="117" t="s">
        <v>10</v>
      </c>
      <c r="F113" s="117" t="s">
        <v>11</v>
      </c>
      <c r="G113" s="117" t="s">
        <v>12</v>
      </c>
    </row>
    <row r="114" spans="1:7" s="74" customFormat="1" ht="22.5" x14ac:dyDescent="0.25">
      <c r="A114" s="105" t="str">
        <f>'COMPOSIÇÕES AUXILIARES'!A69</f>
        <v>CA 000 142 ADP</v>
      </c>
      <c r="B114" s="105" t="str">
        <f>'COMPOSIÇÕES AUXILIARES'!B69</f>
        <v>DESENHO DE PROJETO DE ESTRUTURA DE TRANSPORTE VERTICAL</v>
      </c>
      <c r="C114" s="105" t="str">
        <f>'COMPOSIÇÕES AUXILIARES'!C69</f>
        <v>REF.: STABILE 000 142</v>
      </c>
      <c r="D114" s="105" t="str">
        <f>'COMPOSIÇÕES AUXILIARES'!D69</f>
        <v>PRANCHA</v>
      </c>
      <c r="E114" s="106">
        <v>1</v>
      </c>
      <c r="F114" s="106">
        <f>'COMPOSIÇÕES AUXILIARES'!G79</f>
        <v>4490.55</v>
      </c>
      <c r="G114" s="118">
        <f>E114*F114</f>
        <v>4490.55</v>
      </c>
    </row>
    <row r="115" spans="1:7" s="74" customFormat="1" x14ac:dyDescent="0.25">
      <c r="A115" s="94"/>
      <c r="B115" s="95"/>
      <c r="C115" s="107"/>
      <c r="D115" s="107"/>
      <c r="E115" s="119" t="s">
        <v>15</v>
      </c>
      <c r="F115" s="119"/>
      <c r="G115" s="122">
        <f>SUM(G114:G114)</f>
        <v>4490.55</v>
      </c>
    </row>
    <row r="116" spans="1:7" s="74" customFormat="1" x14ac:dyDescent="0.25">
      <c r="A116" s="98"/>
      <c r="B116" s="99"/>
      <c r="C116" s="124"/>
      <c r="D116" s="124"/>
      <c r="E116" s="120" t="s">
        <v>149</v>
      </c>
      <c r="F116" s="120"/>
      <c r="G116" s="101">
        <f>G115</f>
        <v>4490.55</v>
      </c>
    </row>
    <row r="117" spans="1:7" s="74" customFormat="1" x14ac:dyDescent="0.25">
      <c r="A117" s="10"/>
      <c r="C117" s="125"/>
      <c r="D117" s="125"/>
      <c r="E117" s="121"/>
      <c r="F117" s="121"/>
      <c r="G117" s="121"/>
    </row>
    <row r="118" spans="1:7" s="74" customFormat="1" ht="21" x14ac:dyDescent="0.25">
      <c r="A118" s="92" t="str">
        <f>'PLANILHA ORÇ'!B34</f>
        <v>CP-018</v>
      </c>
      <c r="B118" s="93" t="str">
        <f>'PLANILHA ORÇ'!C34</f>
        <v>PROJETO DE INSTALAÇÕES DE GÁS LIQUEFEITO DE PETRÓLEO</v>
      </c>
      <c r="C118" s="92" t="str">
        <f>'PLANILHA ORÇ'!D34</f>
        <v>PRÓPRIA</v>
      </c>
      <c r="D118" s="92" t="str">
        <f>'PLANILHA ORÇ'!E34</f>
        <v>UN</v>
      </c>
      <c r="E118" s="116"/>
      <c r="F118" s="116"/>
      <c r="G118" s="116"/>
    </row>
    <row r="119" spans="1:7" s="74" customFormat="1" x14ac:dyDescent="0.25">
      <c r="A119" s="89" t="s">
        <v>139</v>
      </c>
      <c r="B119" s="90" t="s">
        <v>93</v>
      </c>
      <c r="C119" s="91" t="s">
        <v>8</v>
      </c>
      <c r="D119" s="91" t="s">
        <v>9</v>
      </c>
      <c r="E119" s="117" t="s">
        <v>10</v>
      </c>
      <c r="F119" s="117" t="s">
        <v>11</v>
      </c>
      <c r="G119" s="117" t="s">
        <v>12</v>
      </c>
    </row>
    <row r="120" spans="1:7" s="74" customFormat="1" ht="22.5" x14ac:dyDescent="0.25">
      <c r="A120" s="105" t="s">
        <v>245</v>
      </c>
      <c r="B120" s="105" t="s">
        <v>214</v>
      </c>
      <c r="C120" s="115" t="s">
        <v>137</v>
      </c>
      <c r="D120" s="115" t="s">
        <v>94</v>
      </c>
      <c r="E120" s="106">
        <v>1</v>
      </c>
      <c r="F120" s="106">
        <v>1588</v>
      </c>
      <c r="G120" s="118">
        <f>E120*F120</f>
        <v>1588</v>
      </c>
    </row>
    <row r="121" spans="1:7" s="74" customFormat="1" x14ac:dyDescent="0.25">
      <c r="A121" s="94"/>
      <c r="B121" s="95"/>
      <c r="C121" s="107"/>
      <c r="D121" s="107"/>
      <c r="E121" s="119" t="s">
        <v>15</v>
      </c>
      <c r="F121" s="119"/>
      <c r="G121" s="122">
        <f>SUM(G120:G120)</f>
        <v>1588</v>
      </c>
    </row>
    <row r="122" spans="1:7" s="74" customFormat="1" x14ac:dyDescent="0.25">
      <c r="A122" s="98"/>
      <c r="B122" s="99"/>
      <c r="C122" s="124"/>
      <c r="D122" s="124"/>
      <c r="E122" s="120" t="s">
        <v>149</v>
      </c>
      <c r="F122" s="120"/>
      <c r="G122" s="101">
        <f>G121</f>
        <v>1588</v>
      </c>
    </row>
    <row r="123" spans="1:7" s="74" customFormat="1" x14ac:dyDescent="0.25">
      <c r="A123" s="10"/>
      <c r="C123" s="125"/>
      <c r="D123" s="125"/>
      <c r="E123" s="121"/>
      <c r="F123" s="121"/>
      <c r="G123" s="121"/>
    </row>
    <row r="124" spans="1:7" x14ac:dyDescent="0.25">
      <c r="A124" s="92" t="str">
        <f>'PLANILHA ORÇ'!B35</f>
        <v>CP-019</v>
      </c>
      <c r="B124" s="92" t="str">
        <f>'PLANILHA ORÇ'!C35</f>
        <v>PROJETO DE CLIMATIZAÇÃO E EXAUSTÃO</v>
      </c>
      <c r="C124" s="92" t="str">
        <f>'PLANILHA ORÇ'!D35</f>
        <v>PRÓPRIA</v>
      </c>
      <c r="D124" s="92" t="str">
        <f>'PLANILHA ORÇ'!E35</f>
        <v>UN</v>
      </c>
      <c r="E124" s="116"/>
      <c r="F124" s="116"/>
      <c r="G124" s="116"/>
    </row>
    <row r="125" spans="1:7" x14ac:dyDescent="0.25">
      <c r="A125" s="89" t="s">
        <v>139</v>
      </c>
      <c r="B125" s="90" t="s">
        <v>93</v>
      </c>
      <c r="C125" s="91" t="s">
        <v>8</v>
      </c>
      <c r="D125" s="91" t="s">
        <v>9</v>
      </c>
      <c r="E125" s="117" t="s">
        <v>10</v>
      </c>
      <c r="F125" s="117" t="s">
        <v>11</v>
      </c>
      <c r="G125" s="117" t="s">
        <v>12</v>
      </c>
    </row>
    <row r="126" spans="1:7" x14ac:dyDescent="0.25">
      <c r="A126" s="105" t="s">
        <v>233</v>
      </c>
      <c r="B126" s="105" t="s">
        <v>232</v>
      </c>
      <c r="C126" s="115" t="s">
        <v>137</v>
      </c>
      <c r="D126" s="115" t="s">
        <v>216</v>
      </c>
      <c r="E126" s="106">
        <v>2528</v>
      </c>
      <c r="F126" s="106">
        <v>3.55</v>
      </c>
      <c r="G126" s="118">
        <f>E126*F126</f>
        <v>8974.4</v>
      </c>
    </row>
    <row r="127" spans="1:7" x14ac:dyDescent="0.25">
      <c r="A127" s="94"/>
      <c r="B127" s="95"/>
      <c r="C127" s="107"/>
      <c r="D127" s="107"/>
      <c r="E127" s="119" t="s">
        <v>15</v>
      </c>
      <c r="F127" s="119"/>
      <c r="G127" s="122">
        <f>SUM(G126:G126)</f>
        <v>8974.4</v>
      </c>
    </row>
    <row r="128" spans="1:7" x14ac:dyDescent="0.25">
      <c r="A128" s="98"/>
      <c r="B128" s="99"/>
      <c r="C128" s="124"/>
      <c r="D128" s="124"/>
      <c r="E128" s="120" t="s">
        <v>149</v>
      </c>
      <c r="F128" s="120"/>
      <c r="G128" s="101">
        <f>G127</f>
        <v>8974.4</v>
      </c>
    </row>
    <row r="130" spans="1:7" ht="31.5" x14ac:dyDescent="0.25">
      <c r="A130" s="92" t="str">
        <f>'PLANILHA ORÇ'!B37</f>
        <v>CP-020</v>
      </c>
      <c r="B130" s="93" t="str">
        <f>'PLANILHA ORÇ'!C37</f>
        <v>PROJETO DE SISTEMAS DE PREVENÇÃO DE COMBATE A INCÊNDIO E PÂNICO - APROVADO PELO CORPO DE BOMBEIRO</v>
      </c>
      <c r="C130" s="92" t="str">
        <f>'PLANILHA ORÇ'!D37</f>
        <v>PRÓPRIA</v>
      </c>
      <c r="D130" s="92" t="str">
        <f>'PLANILHA ORÇ'!E37</f>
        <v>UN</v>
      </c>
      <c r="E130" s="116"/>
      <c r="F130" s="116"/>
      <c r="G130" s="116"/>
    </row>
    <row r="131" spans="1:7" x14ac:dyDescent="0.25">
      <c r="A131" s="89" t="s">
        <v>139</v>
      </c>
      <c r="B131" s="90" t="s">
        <v>93</v>
      </c>
      <c r="C131" s="91" t="s">
        <v>8</v>
      </c>
      <c r="D131" s="91" t="s">
        <v>9</v>
      </c>
      <c r="E131" s="117" t="s">
        <v>10</v>
      </c>
      <c r="F131" s="117" t="s">
        <v>11</v>
      </c>
      <c r="G131" s="117" t="s">
        <v>12</v>
      </c>
    </row>
    <row r="132" spans="1:7" ht="33.75" x14ac:dyDescent="0.25">
      <c r="A132" s="105" t="s">
        <v>234</v>
      </c>
      <c r="B132" s="105" t="s">
        <v>235</v>
      </c>
      <c r="C132" s="115" t="s">
        <v>137</v>
      </c>
      <c r="D132" s="115" t="s">
        <v>216</v>
      </c>
      <c r="E132" s="106">
        <v>2528</v>
      </c>
      <c r="F132" s="106">
        <v>2.09</v>
      </c>
      <c r="G132" s="118">
        <f>E132*F132</f>
        <v>5283.5199999999995</v>
      </c>
    </row>
    <row r="133" spans="1:7" ht="45" x14ac:dyDescent="0.25">
      <c r="A133" s="105" t="s">
        <v>237</v>
      </c>
      <c r="B133" s="105" t="s">
        <v>238</v>
      </c>
      <c r="C133" s="115" t="s">
        <v>137</v>
      </c>
      <c r="D133" s="115" t="s">
        <v>216</v>
      </c>
      <c r="E133" s="106">
        <v>2528</v>
      </c>
      <c r="F133" s="104">
        <v>3.92</v>
      </c>
      <c r="G133" s="118">
        <f t="shared" ref="G133:G134" si="7">E133*F133</f>
        <v>9909.76</v>
      </c>
    </row>
    <row r="134" spans="1:7" ht="22.5" x14ac:dyDescent="0.25">
      <c r="A134" s="105" t="s">
        <v>250</v>
      </c>
      <c r="B134" s="105" t="s">
        <v>251</v>
      </c>
      <c r="C134" s="115" t="s">
        <v>137</v>
      </c>
      <c r="D134" s="115" t="s">
        <v>216</v>
      </c>
      <c r="E134" s="106">
        <v>2528</v>
      </c>
      <c r="F134" s="104">
        <v>1.57</v>
      </c>
      <c r="G134" s="118">
        <f t="shared" si="7"/>
        <v>3968.96</v>
      </c>
    </row>
    <row r="135" spans="1:7" x14ac:dyDescent="0.25">
      <c r="A135" s="94"/>
      <c r="B135" s="95"/>
      <c r="C135" s="107"/>
      <c r="D135" s="107"/>
      <c r="E135" s="119" t="s">
        <v>15</v>
      </c>
      <c r="F135" s="119"/>
      <c r="G135" s="122">
        <f>SUM(G132:G134)</f>
        <v>19162.239999999998</v>
      </c>
    </row>
    <row r="136" spans="1:7" x14ac:dyDescent="0.25">
      <c r="A136" s="98"/>
      <c r="B136" s="99"/>
      <c r="C136" s="124"/>
      <c r="D136" s="124"/>
      <c r="E136" s="120" t="s">
        <v>149</v>
      </c>
      <c r="F136" s="120"/>
      <c r="G136" s="101">
        <f>G135</f>
        <v>19162.239999999998</v>
      </c>
    </row>
    <row r="138" spans="1:7" s="74" customFormat="1" ht="21" x14ac:dyDescent="0.25">
      <c r="A138" s="92" t="str">
        <f>'PLANILHA ORÇ'!B38</f>
        <v>CP-021</v>
      </c>
      <c r="B138" s="93" t="str">
        <f>'PLANILHA ORÇ'!C38</f>
        <v>PROJETO DE PROTEÇÃO CONTRA DESCARGAS ATMOSFÉRICAS -SPDA</v>
      </c>
      <c r="C138" s="92" t="str">
        <f>'PLANILHA ORÇ'!D38</f>
        <v>PRÓPRIA</v>
      </c>
      <c r="D138" s="92" t="str">
        <f>'PLANILHA ORÇ'!E38</f>
        <v>UN</v>
      </c>
      <c r="E138" s="116"/>
      <c r="F138" s="116"/>
      <c r="G138" s="116"/>
    </row>
    <row r="139" spans="1:7" s="74" customFormat="1" x14ac:dyDescent="0.25">
      <c r="A139" s="89" t="s">
        <v>139</v>
      </c>
      <c r="B139" s="90" t="s">
        <v>93</v>
      </c>
      <c r="C139" s="91" t="s">
        <v>8</v>
      </c>
      <c r="D139" s="91" t="s">
        <v>9</v>
      </c>
      <c r="E139" s="117" t="s">
        <v>10</v>
      </c>
      <c r="F139" s="117" t="s">
        <v>11</v>
      </c>
      <c r="G139" s="117" t="s">
        <v>12</v>
      </c>
    </row>
    <row r="140" spans="1:7" s="74" customFormat="1" ht="22.5" x14ac:dyDescent="0.25">
      <c r="A140" s="105" t="s">
        <v>253</v>
      </c>
      <c r="B140" s="105" t="s">
        <v>252</v>
      </c>
      <c r="C140" s="115" t="s">
        <v>137</v>
      </c>
      <c r="D140" s="115" t="s">
        <v>216</v>
      </c>
      <c r="E140" s="106">
        <v>2528</v>
      </c>
      <c r="F140" s="106">
        <v>1.17</v>
      </c>
      <c r="G140" s="118">
        <f>E140*F140</f>
        <v>2957.7599999999998</v>
      </c>
    </row>
    <row r="141" spans="1:7" s="74" customFormat="1" x14ac:dyDescent="0.25">
      <c r="A141" s="94"/>
      <c r="B141" s="95"/>
      <c r="C141" s="107"/>
      <c r="D141" s="107"/>
      <c r="E141" s="119" t="s">
        <v>15</v>
      </c>
      <c r="F141" s="119"/>
      <c r="G141" s="122">
        <f>SUM(G140:G140)</f>
        <v>2957.7599999999998</v>
      </c>
    </row>
    <row r="142" spans="1:7" s="74" customFormat="1" x14ac:dyDescent="0.25">
      <c r="A142" s="98"/>
      <c r="B142" s="99"/>
      <c r="C142" s="124"/>
      <c r="D142" s="124"/>
      <c r="E142" s="120" t="s">
        <v>149</v>
      </c>
      <c r="F142" s="120"/>
      <c r="G142" s="101">
        <f>G141</f>
        <v>2957.7599999999998</v>
      </c>
    </row>
    <row r="143" spans="1:7" s="74" customFormat="1" x14ac:dyDescent="0.25">
      <c r="A143" s="10"/>
      <c r="C143" s="125"/>
      <c r="D143" s="125"/>
      <c r="E143" s="121"/>
      <c r="F143" s="121"/>
      <c r="G143" s="121"/>
    </row>
    <row r="144" spans="1:7" ht="22.9" customHeight="1" x14ac:dyDescent="0.25">
      <c r="A144" s="92" t="str">
        <f>'PLANILHA ORÇ'!B40</f>
        <v>CP-022</v>
      </c>
      <c r="B144" s="93" t="str">
        <f>'PLANILHA ORÇ'!C40</f>
        <v>PLANOS DE LICENCIAMENTO AMBIENTAL (PCA E PGRCC)</v>
      </c>
      <c r="C144" s="92" t="str">
        <f>'PLANILHA ORÇ'!D40</f>
        <v>PRÓPRIA</v>
      </c>
      <c r="D144" s="92" t="str">
        <f>'PLANILHA ORÇ'!E40</f>
        <v>UN</v>
      </c>
      <c r="E144" s="116"/>
      <c r="F144" s="116"/>
      <c r="G144" s="116"/>
    </row>
    <row r="145" spans="1:7" x14ac:dyDescent="0.25">
      <c r="A145" s="89" t="s">
        <v>139</v>
      </c>
      <c r="B145" s="90" t="s">
        <v>93</v>
      </c>
      <c r="C145" s="91" t="s">
        <v>8</v>
      </c>
      <c r="D145" s="91" t="s">
        <v>9</v>
      </c>
      <c r="E145" s="117" t="s">
        <v>10</v>
      </c>
      <c r="F145" s="117" t="s">
        <v>11</v>
      </c>
      <c r="G145" s="117" t="s">
        <v>12</v>
      </c>
    </row>
    <row r="146" spans="1:7" ht="22.5" x14ac:dyDescent="0.25">
      <c r="A146" s="105" t="s">
        <v>276</v>
      </c>
      <c r="B146" s="105" t="s">
        <v>278</v>
      </c>
      <c r="C146" s="115" t="s">
        <v>280</v>
      </c>
      <c r="D146" s="115" t="s">
        <v>94</v>
      </c>
      <c r="E146" s="106">
        <v>1</v>
      </c>
      <c r="F146" s="106">
        <f>2000*1293.15*0.0568*0.05</f>
        <v>7345.0920000000006</v>
      </c>
      <c r="G146" s="118">
        <f>E146*F146</f>
        <v>7345.0920000000006</v>
      </c>
    </row>
    <row r="147" spans="1:7" x14ac:dyDescent="0.25">
      <c r="A147" s="105" t="s">
        <v>277</v>
      </c>
      <c r="B147" s="105" t="s">
        <v>279</v>
      </c>
      <c r="C147" s="115" t="s">
        <v>280</v>
      </c>
      <c r="D147" s="115" t="s">
        <v>94</v>
      </c>
      <c r="E147" s="118">
        <v>1</v>
      </c>
      <c r="F147" s="106">
        <f>2000*1293.15*0.0568*0.05</f>
        <v>7345.0920000000006</v>
      </c>
      <c r="G147" s="118">
        <f t="shared" ref="G147" si="8">E147*F147</f>
        <v>7345.0920000000006</v>
      </c>
    </row>
    <row r="148" spans="1:7" x14ac:dyDescent="0.25">
      <c r="A148" s="94"/>
      <c r="B148" s="95"/>
      <c r="C148" s="107"/>
      <c r="D148" s="107"/>
      <c r="E148" s="119" t="s">
        <v>15</v>
      </c>
      <c r="F148" s="119"/>
      <c r="G148" s="122">
        <f>SUM(G146:G147)</f>
        <v>14690.184000000001</v>
      </c>
    </row>
    <row r="149" spans="1:7" x14ac:dyDescent="0.25">
      <c r="A149" s="98"/>
      <c r="B149" s="99"/>
      <c r="C149" s="124"/>
      <c r="D149" s="124"/>
      <c r="E149" s="120" t="s">
        <v>149</v>
      </c>
      <c r="F149" s="120"/>
      <c r="G149" s="101">
        <f>G148</f>
        <v>14690.184000000001</v>
      </c>
    </row>
    <row r="151" spans="1:7" s="87" customFormat="1" x14ac:dyDescent="0.25">
      <c r="A151" s="92" t="str">
        <f>'PLANILHA ORÇ'!B41</f>
        <v>CP-023</v>
      </c>
      <c r="B151" s="92" t="str">
        <f>'PLANILHA ORÇ'!C41</f>
        <v>MAQUETE FÍSICA NA ESCALA 1:75</v>
      </c>
      <c r="C151" s="92" t="str">
        <f>'PLANILHA ORÇ'!D41</f>
        <v>PRÓPRIA</v>
      </c>
      <c r="D151" s="92" t="str">
        <f>'PLANILHA ORÇ'!E41</f>
        <v>UN</v>
      </c>
      <c r="E151" s="116"/>
      <c r="F151" s="116"/>
      <c r="G151" s="116"/>
    </row>
    <row r="152" spans="1:7" s="87" customFormat="1" x14ac:dyDescent="0.25">
      <c r="A152" s="89" t="s">
        <v>139</v>
      </c>
      <c r="B152" s="90" t="s">
        <v>93</v>
      </c>
      <c r="C152" s="91" t="s">
        <v>8</v>
      </c>
      <c r="D152" s="91" t="s">
        <v>9</v>
      </c>
      <c r="E152" s="117" t="s">
        <v>10</v>
      </c>
      <c r="F152" s="117" t="s">
        <v>11</v>
      </c>
      <c r="G152" s="117" t="s">
        <v>12</v>
      </c>
    </row>
    <row r="153" spans="1:7" s="87" customFormat="1" ht="22.5" x14ac:dyDescent="0.25">
      <c r="A153" s="105" t="s">
        <v>281</v>
      </c>
      <c r="B153" s="105" t="s">
        <v>313</v>
      </c>
      <c r="C153" s="115" t="s">
        <v>282</v>
      </c>
      <c r="D153" s="115" t="s">
        <v>9</v>
      </c>
      <c r="E153" s="106">
        <v>1</v>
      </c>
      <c r="F153" s="106">
        <v>25000</v>
      </c>
      <c r="G153" s="118">
        <f>E153*F153</f>
        <v>25000</v>
      </c>
    </row>
    <row r="154" spans="1:7" s="87" customFormat="1" x14ac:dyDescent="0.25">
      <c r="A154" s="94"/>
      <c r="B154" s="95"/>
      <c r="C154" s="107"/>
      <c r="D154" s="107"/>
      <c r="E154" s="119" t="s">
        <v>15</v>
      </c>
      <c r="F154" s="119"/>
      <c r="G154" s="122">
        <f>SUM(G153:G153)</f>
        <v>25000</v>
      </c>
    </row>
    <row r="155" spans="1:7" s="87" customFormat="1" x14ac:dyDescent="0.25">
      <c r="A155" s="98"/>
      <c r="B155" s="99"/>
      <c r="C155" s="124"/>
      <c r="D155" s="124"/>
      <c r="E155" s="120" t="s">
        <v>149</v>
      </c>
      <c r="F155" s="120"/>
      <c r="G155" s="101">
        <f>G154</f>
        <v>25000</v>
      </c>
    </row>
    <row r="156" spans="1:7" s="87" customFormat="1" x14ac:dyDescent="0.25">
      <c r="A156" s="10"/>
      <c r="C156" s="125"/>
      <c r="D156" s="125"/>
      <c r="E156" s="121"/>
      <c r="F156" s="121"/>
      <c r="G156" s="121"/>
    </row>
    <row r="157" spans="1:7" s="87" customFormat="1" ht="31.5" x14ac:dyDescent="0.25">
      <c r="A157" s="92" t="str">
        <f>'PLANILHA ORÇ'!B42</f>
        <v>CP-024</v>
      </c>
      <c r="B157" s="93" t="str">
        <f>'PLANILHA ORÇ'!C42</f>
        <v>CADERNO DE ENCARGOS E MEMORIAL DESCRITIVO DE ACABAMENTOS E SISTEMAS PREDIAIS</v>
      </c>
      <c r="C157" s="92" t="str">
        <f>'PLANILHA ORÇ'!D42</f>
        <v>PRÓPRIA</v>
      </c>
      <c r="D157" s="92" t="str">
        <f>'PLANILHA ORÇ'!E42</f>
        <v>UN</v>
      </c>
      <c r="E157" s="116"/>
      <c r="F157" s="116"/>
      <c r="G157" s="116"/>
    </row>
    <row r="158" spans="1:7" s="87" customFormat="1" x14ac:dyDescent="0.25">
      <c r="A158" s="89" t="s">
        <v>139</v>
      </c>
      <c r="B158" s="90" t="s">
        <v>93</v>
      </c>
      <c r="C158" s="91" t="s">
        <v>8</v>
      </c>
      <c r="D158" s="91" t="s">
        <v>9</v>
      </c>
      <c r="E158" s="117" t="s">
        <v>10</v>
      </c>
      <c r="F158" s="117" t="s">
        <v>11</v>
      </c>
      <c r="G158" s="117" t="s">
        <v>12</v>
      </c>
    </row>
    <row r="159" spans="1:7" s="87" customFormat="1" ht="33.75" x14ac:dyDescent="0.25">
      <c r="A159" s="105" t="s">
        <v>284</v>
      </c>
      <c r="B159" s="105" t="s">
        <v>285</v>
      </c>
      <c r="C159" s="115" t="s">
        <v>280</v>
      </c>
      <c r="D159" s="115" t="s">
        <v>9</v>
      </c>
      <c r="E159" s="106">
        <v>1</v>
      </c>
      <c r="F159" s="106">
        <f>2000*1293.15*0.0568*0.1</f>
        <v>14690.184000000001</v>
      </c>
      <c r="G159" s="118">
        <f>E159*F159</f>
        <v>14690.184000000001</v>
      </c>
    </row>
    <row r="160" spans="1:7" s="87" customFormat="1" x14ac:dyDescent="0.25">
      <c r="A160" s="94"/>
      <c r="B160" s="95"/>
      <c r="C160" s="107"/>
      <c r="D160" s="107"/>
      <c r="E160" s="119" t="s">
        <v>15</v>
      </c>
      <c r="F160" s="119"/>
      <c r="G160" s="122">
        <f>SUM(G159:G159)</f>
        <v>14690.184000000001</v>
      </c>
    </row>
    <row r="161" spans="1:7" s="87" customFormat="1" x14ac:dyDescent="0.25">
      <c r="A161" s="98"/>
      <c r="B161" s="99"/>
      <c r="C161" s="124"/>
      <c r="D161" s="124"/>
      <c r="E161" s="120" t="s">
        <v>149</v>
      </c>
      <c r="F161" s="120"/>
      <c r="G161" s="101">
        <f>G160</f>
        <v>14690.184000000001</v>
      </c>
    </row>
    <row r="162" spans="1:7" s="87" customFormat="1" x14ac:dyDescent="0.25">
      <c r="A162" s="10"/>
      <c r="C162" s="125"/>
      <c r="D162" s="125"/>
      <c r="E162" s="121"/>
      <c r="F162" s="121"/>
      <c r="G162" s="121"/>
    </row>
    <row r="163" spans="1:7" s="87" customFormat="1" x14ac:dyDescent="0.25">
      <c r="A163" s="92" t="str">
        <f>'PLANILHA ORÇ'!B43</f>
        <v>CP-025</v>
      </c>
      <c r="B163" s="92" t="str">
        <f>'PLANILHA ORÇ'!C43</f>
        <v>CRONOGRAMA FÍSICO-FINANCEIRO E CURVA ABC</v>
      </c>
      <c r="C163" s="92" t="str">
        <f>'PLANILHA ORÇ'!D43</f>
        <v>PRÓPRIA</v>
      </c>
      <c r="D163" s="92" t="str">
        <f>'PLANILHA ORÇ'!E43</f>
        <v>UN</v>
      </c>
      <c r="E163" s="116"/>
      <c r="F163" s="116"/>
      <c r="G163" s="116"/>
    </row>
    <row r="164" spans="1:7" s="87" customFormat="1" x14ac:dyDescent="0.25">
      <c r="A164" s="89" t="s">
        <v>139</v>
      </c>
      <c r="B164" s="90" t="s">
        <v>93</v>
      </c>
      <c r="C164" s="91" t="s">
        <v>8</v>
      </c>
      <c r="D164" s="91" t="s">
        <v>9</v>
      </c>
      <c r="E164" s="117" t="s">
        <v>10</v>
      </c>
      <c r="F164" s="117" t="s">
        <v>11</v>
      </c>
      <c r="G164" s="117" t="s">
        <v>12</v>
      </c>
    </row>
    <row r="165" spans="1:7" s="87" customFormat="1" x14ac:dyDescent="0.25">
      <c r="A165" s="105" t="s">
        <v>288</v>
      </c>
      <c r="B165" s="105" t="s">
        <v>286</v>
      </c>
      <c r="C165" s="115" t="s">
        <v>280</v>
      </c>
      <c r="D165" s="115" t="s">
        <v>9</v>
      </c>
      <c r="E165" s="106">
        <v>1</v>
      </c>
      <c r="F165" s="106">
        <f>2000*1293.15*0.0568*0.1</f>
        <v>14690.184000000001</v>
      </c>
      <c r="G165" s="118">
        <f>E165*F165</f>
        <v>14690.184000000001</v>
      </c>
    </row>
    <row r="166" spans="1:7" s="87" customFormat="1" x14ac:dyDescent="0.25">
      <c r="A166" s="94"/>
      <c r="B166" s="95"/>
      <c r="C166" s="107"/>
      <c r="D166" s="107"/>
      <c r="E166" s="119" t="s">
        <v>15</v>
      </c>
      <c r="F166" s="119"/>
      <c r="G166" s="122">
        <f>SUM(G165:G165)</f>
        <v>14690.184000000001</v>
      </c>
    </row>
    <row r="167" spans="1:7" s="87" customFormat="1" x14ac:dyDescent="0.25">
      <c r="A167" s="98"/>
      <c r="B167" s="99"/>
      <c r="C167" s="124"/>
      <c r="D167" s="124"/>
      <c r="E167" s="120" t="s">
        <v>149</v>
      </c>
      <c r="F167" s="120"/>
      <c r="G167" s="101">
        <f>G166</f>
        <v>14690.184000000001</v>
      </c>
    </row>
    <row r="168" spans="1:7" s="87" customFormat="1" x14ac:dyDescent="0.25">
      <c r="A168" s="10"/>
      <c r="C168" s="125"/>
      <c r="D168" s="125"/>
      <c r="E168" s="121"/>
      <c r="F168" s="121"/>
      <c r="G168" s="121"/>
    </row>
    <row r="169" spans="1:7" s="87" customFormat="1" ht="21" x14ac:dyDescent="0.25">
      <c r="A169" s="92" t="str">
        <f>'PLANILHA ORÇ'!B44</f>
        <v>CP-026</v>
      </c>
      <c r="B169" s="93" t="str">
        <f>'PLANILHA ORÇ'!C44</f>
        <v>ORÇAMENTO ANALÍTICO DA OBRA COM MEMORIA DE CÁLCULO</v>
      </c>
      <c r="C169" s="92" t="str">
        <f>'PLANILHA ORÇ'!D44</f>
        <v>PRÓPRIA</v>
      </c>
      <c r="D169" s="92" t="str">
        <f>'PLANILHA ORÇ'!E44</f>
        <v>UN</v>
      </c>
      <c r="E169" s="116"/>
      <c r="F169" s="116"/>
      <c r="G169" s="116"/>
    </row>
    <row r="170" spans="1:7" s="87" customFormat="1" x14ac:dyDescent="0.25">
      <c r="A170" s="89" t="s">
        <v>139</v>
      </c>
      <c r="B170" s="90" t="s">
        <v>93</v>
      </c>
      <c r="C170" s="91" t="s">
        <v>8</v>
      </c>
      <c r="D170" s="91" t="s">
        <v>9</v>
      </c>
      <c r="E170" s="117" t="s">
        <v>10</v>
      </c>
      <c r="F170" s="117" t="s">
        <v>11</v>
      </c>
      <c r="G170" s="117" t="s">
        <v>12</v>
      </c>
    </row>
    <row r="171" spans="1:7" s="87" customFormat="1" ht="22.5" x14ac:dyDescent="0.25">
      <c r="A171" s="105" t="s">
        <v>288</v>
      </c>
      <c r="B171" s="105" t="s">
        <v>287</v>
      </c>
      <c r="C171" s="115" t="s">
        <v>280</v>
      </c>
      <c r="D171" s="115" t="s">
        <v>9</v>
      </c>
      <c r="E171" s="106">
        <v>1</v>
      </c>
      <c r="F171" s="106">
        <f>2000*1293.15*0.0568*0.15</f>
        <v>22035.275999999998</v>
      </c>
      <c r="G171" s="118">
        <f>E171*F171</f>
        <v>22035.275999999998</v>
      </c>
    </row>
    <row r="172" spans="1:7" s="87" customFormat="1" x14ac:dyDescent="0.25">
      <c r="A172" s="94"/>
      <c r="B172" s="95"/>
      <c r="C172" s="107"/>
      <c r="D172" s="107"/>
      <c r="E172" s="119" t="s">
        <v>15</v>
      </c>
      <c r="F172" s="119"/>
      <c r="G172" s="122">
        <f>SUM(G171:G171)</f>
        <v>22035.275999999998</v>
      </c>
    </row>
    <row r="173" spans="1:7" s="87" customFormat="1" x14ac:dyDescent="0.25">
      <c r="A173" s="98"/>
      <c r="B173" s="99"/>
      <c r="C173" s="124"/>
      <c r="D173" s="124"/>
      <c r="E173" s="120" t="s">
        <v>149</v>
      </c>
      <c r="F173" s="120"/>
      <c r="G173" s="101">
        <f>G172</f>
        <v>22035.275999999998</v>
      </c>
    </row>
    <row r="174" spans="1:7" s="87" customFormat="1" x14ac:dyDescent="0.25">
      <c r="A174" s="10"/>
      <c r="C174" s="125"/>
      <c r="D174" s="125"/>
      <c r="E174" s="121"/>
      <c r="F174" s="121"/>
      <c r="G174" s="121"/>
    </row>
    <row r="175" spans="1:7" x14ac:dyDescent="0.25">
      <c r="A175" s="92" t="str">
        <f>'PLANILHA ORÇ'!B45</f>
        <v>CP-027</v>
      </c>
      <c r="B175" s="92" t="str">
        <f>'PLANILHA ORÇ'!C45</f>
        <v>COMPATIBILIZAÇÃO DE PROJETOS</v>
      </c>
      <c r="C175" s="92" t="str">
        <f>'PLANILHA ORÇ'!D45</f>
        <v>PRÓPRIA</v>
      </c>
      <c r="D175" s="92" t="str">
        <f>'PLANILHA ORÇ'!E45</f>
        <v>UN</v>
      </c>
      <c r="E175" s="116"/>
      <c r="F175" s="116"/>
      <c r="G175" s="116"/>
    </row>
    <row r="176" spans="1:7" x14ac:dyDescent="0.25">
      <c r="A176" s="89" t="s">
        <v>139</v>
      </c>
      <c r="B176" s="90" t="s">
        <v>93</v>
      </c>
      <c r="C176" s="91" t="s">
        <v>8</v>
      </c>
      <c r="D176" s="91" t="s">
        <v>9</v>
      </c>
      <c r="E176" s="117" t="s">
        <v>10</v>
      </c>
      <c r="F176" s="117" t="s">
        <v>11</v>
      </c>
      <c r="G176" s="117" t="s">
        <v>12</v>
      </c>
    </row>
    <row r="177" spans="1:7" x14ac:dyDescent="0.25">
      <c r="A177" s="105" t="s">
        <v>266</v>
      </c>
      <c r="B177" s="105" t="s">
        <v>241</v>
      </c>
      <c r="C177" s="115" t="s">
        <v>137</v>
      </c>
      <c r="D177" s="115" t="s">
        <v>216</v>
      </c>
      <c r="E177" s="106">
        <v>2528</v>
      </c>
      <c r="F177" s="106">
        <v>0.94</v>
      </c>
      <c r="G177" s="118">
        <f>E177*F177</f>
        <v>2376.3199999999997</v>
      </c>
    </row>
    <row r="178" spans="1:7" x14ac:dyDescent="0.25">
      <c r="A178" s="94"/>
      <c r="B178" s="95"/>
      <c r="C178" s="107"/>
      <c r="D178" s="107"/>
      <c r="E178" s="119" t="s">
        <v>15</v>
      </c>
      <c r="F178" s="119"/>
      <c r="G178" s="122">
        <f>SUM(G177:G177)</f>
        <v>2376.3199999999997</v>
      </c>
    </row>
    <row r="179" spans="1:7" x14ac:dyDescent="0.25">
      <c r="A179" s="98"/>
      <c r="B179" s="99"/>
      <c r="C179" s="124"/>
      <c r="D179" s="124"/>
      <c r="E179" s="120" t="s">
        <v>149</v>
      </c>
      <c r="F179" s="120"/>
      <c r="G179" s="101">
        <f>G178</f>
        <v>2376.3199999999997</v>
      </c>
    </row>
    <row r="181" spans="1:7" x14ac:dyDescent="0.25">
      <c r="A181" s="92" t="str">
        <f>'PLANILHA ORÇ'!B48</f>
        <v>CP-028</v>
      </c>
      <c r="B181" s="92" t="str">
        <f>'PLANILHA ORÇ'!C48</f>
        <v>ART CREA</v>
      </c>
      <c r="C181" s="92" t="str">
        <f>'PLANILHA ORÇ'!D48</f>
        <v>PRÓPRIA</v>
      </c>
      <c r="D181" s="92" t="str">
        <f>'PLANILHA ORÇ'!E48</f>
        <v>UN</v>
      </c>
      <c r="E181" s="116"/>
      <c r="F181" s="116"/>
      <c r="G181" s="116"/>
    </row>
    <row r="182" spans="1:7" x14ac:dyDescent="0.25">
      <c r="A182" s="89" t="s">
        <v>139</v>
      </c>
      <c r="B182" s="90" t="s">
        <v>93</v>
      </c>
      <c r="C182" s="91" t="s">
        <v>8</v>
      </c>
      <c r="D182" s="91" t="s">
        <v>9</v>
      </c>
      <c r="E182" s="117" t="s">
        <v>10</v>
      </c>
      <c r="F182" s="117" t="s">
        <v>11</v>
      </c>
      <c r="G182" s="117" t="s">
        <v>12</v>
      </c>
    </row>
    <row r="183" spans="1:7" x14ac:dyDescent="0.25">
      <c r="A183" s="105" t="s">
        <v>292</v>
      </c>
      <c r="B183" s="105" t="s">
        <v>293</v>
      </c>
      <c r="C183" s="115" t="s">
        <v>294</v>
      </c>
      <c r="D183" s="115" t="s">
        <v>14</v>
      </c>
      <c r="E183" s="106">
        <v>1</v>
      </c>
      <c r="F183" s="106">
        <v>233.94</v>
      </c>
      <c r="G183" s="118">
        <f>E183*F183</f>
        <v>233.94</v>
      </c>
    </row>
    <row r="184" spans="1:7" x14ac:dyDescent="0.25">
      <c r="A184" s="94"/>
      <c r="B184" s="95"/>
      <c r="C184" s="107"/>
      <c r="D184" s="107"/>
      <c r="E184" s="119" t="s">
        <v>15</v>
      </c>
      <c r="F184" s="119"/>
      <c r="G184" s="122">
        <f>SUM(G183:G183)</f>
        <v>233.94</v>
      </c>
    </row>
    <row r="185" spans="1:7" x14ac:dyDescent="0.25">
      <c r="A185" s="98"/>
      <c r="B185" s="99"/>
      <c r="C185" s="124"/>
      <c r="D185" s="124"/>
      <c r="E185" s="120" t="s">
        <v>149</v>
      </c>
      <c r="F185" s="120"/>
      <c r="G185" s="101">
        <f>G184</f>
        <v>233.94</v>
      </c>
    </row>
    <row r="187" spans="1:7" x14ac:dyDescent="0.25">
      <c r="A187" s="92" t="str">
        <f>'PLANILHA ORÇ'!B49</f>
        <v>CP-029</v>
      </c>
      <c r="B187" s="92" t="str">
        <f>'PLANILHA ORÇ'!C49</f>
        <v>RRT CAU</v>
      </c>
      <c r="C187" s="92" t="str">
        <f>'PLANILHA ORÇ'!D49</f>
        <v>PRÓPRIA</v>
      </c>
      <c r="D187" s="92" t="str">
        <f>'PLANILHA ORÇ'!E49</f>
        <v>UN</v>
      </c>
      <c r="E187" s="116"/>
      <c r="F187" s="116"/>
      <c r="G187" s="116"/>
    </row>
    <row r="188" spans="1:7" x14ac:dyDescent="0.25">
      <c r="A188" s="89" t="s">
        <v>139</v>
      </c>
      <c r="B188" s="90" t="s">
        <v>93</v>
      </c>
      <c r="C188" s="91" t="s">
        <v>8</v>
      </c>
      <c r="D188" s="91" t="s">
        <v>9</v>
      </c>
      <c r="E188" s="117" t="s">
        <v>10</v>
      </c>
      <c r="F188" s="117" t="s">
        <v>11</v>
      </c>
      <c r="G188" s="117" t="s">
        <v>12</v>
      </c>
    </row>
    <row r="189" spans="1:7" x14ac:dyDescent="0.25">
      <c r="A189" s="105" t="s">
        <v>296</v>
      </c>
      <c r="B189" s="105" t="s">
        <v>295</v>
      </c>
      <c r="C189" s="115" t="s">
        <v>280</v>
      </c>
      <c r="D189" s="115" t="s">
        <v>14</v>
      </c>
      <c r="E189" s="106">
        <v>1</v>
      </c>
      <c r="F189" s="106">
        <v>97.95</v>
      </c>
      <c r="G189" s="118">
        <f>E189*F189</f>
        <v>97.95</v>
      </c>
    </row>
    <row r="190" spans="1:7" x14ac:dyDescent="0.25">
      <c r="A190" s="94"/>
      <c r="B190" s="95"/>
      <c r="C190" s="107"/>
      <c r="D190" s="107"/>
      <c r="E190" s="119" t="s">
        <v>15</v>
      </c>
      <c r="F190" s="119"/>
      <c r="G190" s="122">
        <f>SUM(G189:G189)</f>
        <v>97.95</v>
      </c>
    </row>
    <row r="191" spans="1:7" x14ac:dyDescent="0.25">
      <c r="A191" s="98"/>
      <c r="B191" s="99"/>
      <c r="C191" s="124"/>
      <c r="D191" s="124"/>
      <c r="E191" s="120" t="s">
        <v>149</v>
      </c>
      <c r="F191" s="120"/>
      <c r="G191" s="101">
        <f>G190</f>
        <v>97.95</v>
      </c>
    </row>
  </sheetData>
  <mergeCells count="7">
    <mergeCell ref="A7:G7"/>
    <mergeCell ref="A1:G1"/>
    <mergeCell ref="A2:G2"/>
    <mergeCell ref="A3:G3"/>
    <mergeCell ref="C4:G4"/>
    <mergeCell ref="A5:G5"/>
    <mergeCell ref="A6:G6"/>
  </mergeCells>
  <phoneticPr fontId="23" type="noConversion"/>
  <pageMargins left="0.70866141732283472" right="0.51181102362204722" top="0.78740157480314965" bottom="0.78740157480314965" header="0.31496062992125984" footer="0.31496062992125984"/>
  <pageSetup paperSize="9" scale="77" fitToHeight="0" orientation="portrait" horizontalDpi="360" verticalDpi="360" r:id="rId1"/>
  <headerFooter>
    <oddFooter>&amp;RCCU PG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3C4B3-3908-4C0C-8805-FD90C4E10E55}">
  <sheetPr>
    <pageSetUpPr fitToPage="1"/>
  </sheetPr>
  <dimension ref="A1:G79"/>
  <sheetViews>
    <sheetView view="pageBreakPreview" topLeftCell="A64" zoomScale="130" zoomScaleNormal="100" zoomScaleSheetLayoutView="130" workbookViewId="0">
      <selection activeCell="C4" sqref="C4:G4"/>
    </sheetView>
  </sheetViews>
  <sheetFormatPr defaultColWidth="8.85546875" defaultRowHeight="15" x14ac:dyDescent="0.25"/>
  <cols>
    <col min="1" max="1" width="11.28515625" style="10" bestFit="1" customWidth="1"/>
    <col min="2" max="2" width="45.7109375" style="9" customWidth="1"/>
    <col min="3" max="3" width="15.7109375" style="9" bestFit="1" customWidth="1"/>
    <col min="4" max="4" width="5.140625" style="9" customWidth="1"/>
    <col min="5" max="6" width="15.7109375" style="9" customWidth="1"/>
    <col min="7" max="7" width="12" style="9" customWidth="1"/>
    <col min="8" max="9" width="8.85546875" style="9"/>
    <col min="10" max="10" width="10.42578125" style="9" bestFit="1" customWidth="1"/>
    <col min="11" max="16384" width="8.85546875" style="9"/>
  </cols>
  <sheetData>
    <row r="1" spans="1:7" ht="57.6" customHeight="1" x14ac:dyDescent="0.25">
      <c r="A1" s="169"/>
      <c r="B1" s="169"/>
      <c r="C1" s="169"/>
      <c r="D1" s="169"/>
      <c r="E1" s="169"/>
      <c r="F1" s="169"/>
      <c r="G1" s="169"/>
    </row>
    <row r="2" spans="1:7" ht="77.45" customHeight="1" x14ac:dyDescent="0.25">
      <c r="A2" s="170" t="s">
        <v>0</v>
      </c>
      <c r="B2" s="170"/>
      <c r="C2" s="170"/>
      <c r="D2" s="170"/>
      <c r="E2" s="170"/>
      <c r="F2" s="170"/>
      <c r="G2" s="170"/>
    </row>
    <row r="3" spans="1:7" x14ac:dyDescent="0.25">
      <c r="A3" s="171" t="s">
        <v>1</v>
      </c>
      <c r="B3" s="171"/>
      <c r="C3" s="171"/>
      <c r="D3" s="171"/>
      <c r="E3" s="171"/>
      <c r="F3" s="171"/>
      <c r="G3" s="171"/>
    </row>
    <row r="4" spans="1:7" x14ac:dyDescent="0.25">
      <c r="A4" s="1" t="s">
        <v>2</v>
      </c>
      <c r="B4" s="1" t="s">
        <v>3</v>
      </c>
      <c r="C4" s="172" t="s">
        <v>303</v>
      </c>
      <c r="D4" s="172"/>
      <c r="E4" s="172"/>
      <c r="F4" s="172"/>
      <c r="G4" s="172"/>
    </row>
    <row r="5" spans="1:7" x14ac:dyDescent="0.25">
      <c r="A5" s="167" t="s">
        <v>301</v>
      </c>
      <c r="B5" s="167"/>
      <c r="C5" s="167"/>
      <c r="D5" s="167"/>
      <c r="E5" s="167"/>
      <c r="F5" s="167"/>
      <c r="G5" s="167"/>
    </row>
    <row r="6" spans="1:7" x14ac:dyDescent="0.25">
      <c r="A6" s="168" t="s">
        <v>304</v>
      </c>
      <c r="B6" s="168"/>
      <c r="C6" s="168"/>
      <c r="D6" s="168"/>
      <c r="E6" s="168"/>
      <c r="F6" s="168"/>
      <c r="G6" s="168"/>
    </row>
    <row r="7" spans="1:7" x14ac:dyDescent="0.25">
      <c r="A7" s="168" t="s">
        <v>298</v>
      </c>
      <c r="B7" s="168"/>
      <c r="C7" s="168"/>
      <c r="D7" s="168"/>
      <c r="E7" s="168"/>
      <c r="F7" s="168"/>
      <c r="G7" s="168"/>
    </row>
    <row r="8" spans="1:7" s="2" customFormat="1" ht="15" customHeight="1" x14ac:dyDescent="0.25">
      <c r="A8" s="70"/>
      <c r="B8" s="70"/>
      <c r="C8" s="70"/>
      <c r="D8" s="70"/>
      <c r="E8" s="70"/>
      <c r="F8" s="70"/>
      <c r="G8" s="70"/>
    </row>
    <row r="9" spans="1:7" s="8" customFormat="1" x14ac:dyDescent="0.25">
      <c r="A9" s="92" t="s">
        <v>165</v>
      </c>
      <c r="B9" s="93" t="s">
        <v>151</v>
      </c>
      <c r="C9" s="92" t="s">
        <v>152</v>
      </c>
      <c r="D9" s="92" t="s">
        <v>163</v>
      </c>
      <c r="E9" s="93"/>
      <c r="F9" s="93"/>
      <c r="G9" s="93"/>
    </row>
    <row r="10" spans="1:7" x14ac:dyDescent="0.25">
      <c r="A10" s="89" t="s">
        <v>139</v>
      </c>
      <c r="B10" s="90" t="s">
        <v>18</v>
      </c>
      <c r="C10" s="91" t="s">
        <v>8</v>
      </c>
      <c r="D10" s="91" t="s">
        <v>9</v>
      </c>
      <c r="E10" s="91" t="s">
        <v>10</v>
      </c>
      <c r="F10" s="91" t="s">
        <v>11</v>
      </c>
      <c r="G10" s="91" t="s">
        <v>12</v>
      </c>
    </row>
    <row r="11" spans="1:7" x14ac:dyDescent="0.25">
      <c r="A11" s="102" t="str">
        <f>INSUMOS!A13</f>
        <v>05554/ORSE</v>
      </c>
      <c r="B11" s="103" t="str">
        <f>INSUMOS!B13</f>
        <v>PLOTAGEM EM PAPEL FORMATO A-1</v>
      </c>
      <c r="C11" s="76" t="str">
        <f>INSUMOS!C13</f>
        <v>ORSE</v>
      </c>
      <c r="D11" s="102" t="str">
        <f>INSUMOS!D13</f>
        <v>UNID</v>
      </c>
      <c r="E11" s="102">
        <v>1</v>
      </c>
      <c r="F11" s="102">
        <f>INSUMOS!E13</f>
        <v>2.7</v>
      </c>
      <c r="G11" s="80">
        <f>E11*F11</f>
        <v>2.7</v>
      </c>
    </row>
    <row r="12" spans="1:7" x14ac:dyDescent="0.25">
      <c r="A12" s="76"/>
      <c r="B12" s="77"/>
      <c r="C12" s="78"/>
      <c r="D12" s="78"/>
      <c r="E12" s="79"/>
      <c r="F12" s="80"/>
      <c r="G12" s="80">
        <f>E12*F12</f>
        <v>0</v>
      </c>
    </row>
    <row r="13" spans="1:7" x14ac:dyDescent="0.25">
      <c r="A13" s="94"/>
      <c r="B13" s="95"/>
      <c r="C13" s="95"/>
      <c r="D13" s="95"/>
      <c r="E13" s="96" t="s">
        <v>19</v>
      </c>
      <c r="F13" s="96"/>
      <c r="G13" s="97">
        <f>SUM(G11:G12)</f>
        <v>2.7</v>
      </c>
    </row>
    <row r="14" spans="1:7" x14ac:dyDescent="0.25">
      <c r="A14" s="89" t="s">
        <v>139</v>
      </c>
      <c r="B14" s="90" t="s">
        <v>138</v>
      </c>
      <c r="C14" s="91" t="s">
        <v>8</v>
      </c>
      <c r="D14" s="91" t="s">
        <v>9</v>
      </c>
      <c r="E14" s="91" t="s">
        <v>10</v>
      </c>
      <c r="F14" s="91" t="s">
        <v>11</v>
      </c>
      <c r="G14" s="91" t="s">
        <v>12</v>
      </c>
    </row>
    <row r="15" spans="1:7" x14ac:dyDescent="0.25">
      <c r="A15" s="72">
        <f>INSUMOS!A11</f>
        <v>90781</v>
      </c>
      <c r="B15" s="72" t="str">
        <f>INSUMOS!B11</f>
        <v>TOPOGRAFO COM ENCARGOS COMPLEMENTARES</v>
      </c>
      <c r="C15" s="71" t="str">
        <f>INSUMOS!C11</f>
        <v>SINAPI</v>
      </c>
      <c r="D15" s="72" t="str">
        <f>INSUMOS!D11</f>
        <v>H</v>
      </c>
      <c r="E15" s="72">
        <v>35</v>
      </c>
      <c r="F15" s="72">
        <f>INSUMOS!E11</f>
        <v>21.32</v>
      </c>
      <c r="G15" s="80">
        <f>E15*F15</f>
        <v>746.2</v>
      </c>
    </row>
    <row r="16" spans="1:7" s="74" customFormat="1" x14ac:dyDescent="0.25">
      <c r="A16" s="72">
        <f>INSUMOS!A12</f>
        <v>88597</v>
      </c>
      <c r="B16" s="72" t="str">
        <f>INSUMOS!B12</f>
        <v>DESENHISTA DETALHISTA COM ENCARGOS COMPLEMENTARES</v>
      </c>
      <c r="C16" s="71" t="str">
        <f>INSUMOS!C12</f>
        <v>SINAPI</v>
      </c>
      <c r="D16" s="72" t="str">
        <f>INSUMOS!D12</f>
        <v>H</v>
      </c>
      <c r="E16" s="72">
        <v>95</v>
      </c>
      <c r="F16" s="72">
        <f>INSUMOS!E12</f>
        <v>29.92</v>
      </c>
      <c r="G16" s="80">
        <f t="shared" ref="G16:G17" si="0">E16*F16</f>
        <v>2842.4</v>
      </c>
    </row>
    <row r="17" spans="1:7" x14ac:dyDescent="0.25">
      <c r="A17" s="72"/>
      <c r="B17" s="73"/>
      <c r="C17" s="78"/>
      <c r="D17" s="78"/>
      <c r="E17" s="79"/>
      <c r="F17" s="75"/>
      <c r="G17" s="80">
        <f t="shared" si="0"/>
        <v>0</v>
      </c>
    </row>
    <row r="18" spans="1:7" x14ac:dyDescent="0.25">
      <c r="A18" s="94"/>
      <c r="B18" s="95"/>
      <c r="C18" s="95"/>
      <c r="D18" s="95"/>
      <c r="E18" s="96" t="s">
        <v>15</v>
      </c>
      <c r="F18" s="96"/>
      <c r="G18" s="97">
        <f>SUM(G15:G17)</f>
        <v>3588.6000000000004</v>
      </c>
    </row>
    <row r="19" spans="1:7" x14ac:dyDescent="0.25">
      <c r="A19" s="98"/>
      <c r="B19" s="99"/>
      <c r="C19" s="99"/>
      <c r="D19" s="99"/>
      <c r="E19" s="100" t="s">
        <v>149</v>
      </c>
      <c r="F19" s="100"/>
      <c r="G19" s="101">
        <f>G18+G13</f>
        <v>3591.3</v>
      </c>
    </row>
    <row r="21" spans="1:7" x14ac:dyDescent="0.25">
      <c r="A21" s="92" t="s">
        <v>166</v>
      </c>
      <c r="B21" s="93" t="s">
        <v>156</v>
      </c>
      <c r="C21" s="92" t="s">
        <v>157</v>
      </c>
      <c r="D21" s="92" t="s">
        <v>163</v>
      </c>
      <c r="E21" s="93"/>
      <c r="F21" s="93"/>
      <c r="G21" s="93"/>
    </row>
    <row r="22" spans="1:7" x14ac:dyDescent="0.25">
      <c r="A22" s="89" t="s">
        <v>139</v>
      </c>
      <c r="B22" s="90" t="s">
        <v>18</v>
      </c>
      <c r="C22" s="91" t="s">
        <v>8</v>
      </c>
      <c r="D22" s="91" t="s">
        <v>9</v>
      </c>
      <c r="E22" s="91" t="s">
        <v>10</v>
      </c>
      <c r="F22" s="91" t="s">
        <v>11</v>
      </c>
      <c r="G22" s="91" t="s">
        <v>12</v>
      </c>
    </row>
    <row r="23" spans="1:7" x14ac:dyDescent="0.25">
      <c r="A23" s="102" t="str">
        <f>INSUMOS!A13</f>
        <v>05554/ORSE</v>
      </c>
      <c r="B23" s="103" t="str">
        <f>INSUMOS!B13</f>
        <v>PLOTAGEM EM PAPEL FORMATO A-1</v>
      </c>
      <c r="C23" s="76" t="str">
        <f>INSUMOS!C13</f>
        <v>ORSE</v>
      </c>
      <c r="D23" s="102" t="str">
        <f>INSUMOS!D13</f>
        <v>UNID</v>
      </c>
      <c r="E23" s="102">
        <v>1</v>
      </c>
      <c r="F23" s="102">
        <f>INSUMOS!E13</f>
        <v>2.7</v>
      </c>
      <c r="G23" s="80">
        <f>ROUND(E23*F23,2)</f>
        <v>2.7</v>
      </c>
    </row>
    <row r="24" spans="1:7" x14ac:dyDescent="0.25">
      <c r="A24" s="76"/>
      <c r="B24" s="77"/>
      <c r="C24" s="78"/>
      <c r="D24" s="78"/>
      <c r="E24" s="79"/>
      <c r="F24" s="80"/>
      <c r="G24" s="80">
        <f>E24*F24</f>
        <v>0</v>
      </c>
    </row>
    <row r="25" spans="1:7" x14ac:dyDescent="0.25">
      <c r="A25" s="94"/>
      <c r="B25" s="95"/>
      <c r="C25" s="95"/>
      <c r="D25" s="95"/>
      <c r="E25" s="96" t="s">
        <v>19</v>
      </c>
      <c r="F25" s="96"/>
      <c r="G25" s="97">
        <f>SUM(G23:G24)</f>
        <v>2.7</v>
      </c>
    </row>
    <row r="26" spans="1:7" x14ac:dyDescent="0.25">
      <c r="A26" s="89" t="s">
        <v>139</v>
      </c>
      <c r="B26" s="90" t="s">
        <v>138</v>
      </c>
      <c r="C26" s="91" t="s">
        <v>8</v>
      </c>
      <c r="D26" s="91" t="s">
        <v>9</v>
      </c>
      <c r="E26" s="91" t="s">
        <v>10</v>
      </c>
      <c r="F26" s="91" t="s">
        <v>11</v>
      </c>
      <c r="G26" s="91" t="s">
        <v>12</v>
      </c>
    </row>
    <row r="27" spans="1:7" x14ac:dyDescent="0.25">
      <c r="A27" s="72">
        <f>INSUMOS!A11</f>
        <v>90781</v>
      </c>
      <c r="B27" s="72" t="str">
        <f>INSUMOS!B11</f>
        <v>TOPOGRAFO COM ENCARGOS COMPLEMENTARES</v>
      </c>
      <c r="C27" s="71" t="str">
        <f>INSUMOS!C11</f>
        <v>SINAPI</v>
      </c>
      <c r="D27" s="71" t="str">
        <f>INSUMOS!D11</f>
        <v>H</v>
      </c>
      <c r="E27" s="72">
        <v>42</v>
      </c>
      <c r="F27" s="72">
        <f>INSUMOS!E11</f>
        <v>21.32</v>
      </c>
      <c r="G27" s="80">
        <f>E27*F27</f>
        <v>895.44</v>
      </c>
    </row>
    <row r="28" spans="1:7" x14ac:dyDescent="0.25">
      <c r="A28" s="72">
        <f>INSUMOS!A12</f>
        <v>88597</v>
      </c>
      <c r="B28" s="72" t="str">
        <f>INSUMOS!B12</f>
        <v>DESENHISTA DETALHISTA COM ENCARGOS COMPLEMENTARES</v>
      </c>
      <c r="C28" s="71" t="str">
        <f>INSUMOS!C12</f>
        <v>SINAPI</v>
      </c>
      <c r="D28" s="71" t="str">
        <f>INSUMOS!D12</f>
        <v>H</v>
      </c>
      <c r="E28" s="72">
        <v>110</v>
      </c>
      <c r="F28" s="72">
        <f>INSUMOS!E12</f>
        <v>29.92</v>
      </c>
      <c r="G28" s="80">
        <f t="shared" ref="G28:G29" si="1">E28*F28</f>
        <v>3291.2000000000003</v>
      </c>
    </row>
    <row r="29" spans="1:7" x14ac:dyDescent="0.25">
      <c r="A29" s="72"/>
      <c r="B29" s="73"/>
      <c r="C29" s="78"/>
      <c r="D29" s="78"/>
      <c r="E29" s="79"/>
      <c r="F29" s="75"/>
      <c r="G29" s="80">
        <f t="shared" si="1"/>
        <v>0</v>
      </c>
    </row>
    <row r="30" spans="1:7" x14ac:dyDescent="0.25">
      <c r="A30" s="94"/>
      <c r="B30" s="95"/>
      <c r="C30" s="95"/>
      <c r="D30" s="95"/>
      <c r="E30" s="96" t="s">
        <v>15</v>
      </c>
      <c r="F30" s="96"/>
      <c r="G30" s="97">
        <f>SUM(G27:G29)</f>
        <v>4186.6400000000003</v>
      </c>
    </row>
    <row r="31" spans="1:7" x14ac:dyDescent="0.25">
      <c r="A31" s="98"/>
      <c r="B31" s="99"/>
      <c r="C31" s="99"/>
      <c r="D31" s="99"/>
      <c r="E31" s="100" t="s">
        <v>149</v>
      </c>
      <c r="F31" s="100"/>
      <c r="G31" s="101">
        <f>G30+G25</f>
        <v>4189.34</v>
      </c>
    </row>
    <row r="33" spans="1:7" x14ac:dyDescent="0.25">
      <c r="A33" s="92" t="s">
        <v>167</v>
      </c>
      <c r="B33" s="93" t="s">
        <v>160</v>
      </c>
      <c r="C33" s="92" t="s">
        <v>159</v>
      </c>
      <c r="D33" s="92" t="s">
        <v>163</v>
      </c>
      <c r="E33" s="93"/>
      <c r="F33" s="93"/>
      <c r="G33" s="93"/>
    </row>
    <row r="34" spans="1:7" x14ac:dyDescent="0.25">
      <c r="A34" s="89" t="s">
        <v>139</v>
      </c>
      <c r="B34" s="90" t="s">
        <v>18</v>
      </c>
      <c r="C34" s="91" t="s">
        <v>8</v>
      </c>
      <c r="D34" s="91" t="s">
        <v>9</v>
      </c>
      <c r="E34" s="91" t="s">
        <v>10</v>
      </c>
      <c r="F34" s="91" t="s">
        <v>11</v>
      </c>
      <c r="G34" s="91" t="s">
        <v>12</v>
      </c>
    </row>
    <row r="35" spans="1:7" x14ac:dyDescent="0.25">
      <c r="A35" s="102" t="str">
        <f>INSUMOS!A13</f>
        <v>05554/ORSE</v>
      </c>
      <c r="B35" s="103" t="str">
        <f>INSUMOS!B13</f>
        <v>PLOTAGEM EM PAPEL FORMATO A-1</v>
      </c>
      <c r="C35" s="76" t="str">
        <f>INSUMOS!C13</f>
        <v>ORSE</v>
      </c>
      <c r="D35" s="102" t="str">
        <f>INSUMOS!D13</f>
        <v>UNID</v>
      </c>
      <c r="E35" s="102">
        <v>1</v>
      </c>
      <c r="F35" s="102">
        <f>INSUMOS!E13</f>
        <v>2.7</v>
      </c>
      <c r="G35" s="80">
        <f>ROUND(E35*F35,2)</f>
        <v>2.7</v>
      </c>
    </row>
    <row r="36" spans="1:7" x14ac:dyDescent="0.25">
      <c r="A36" s="76"/>
      <c r="B36" s="77"/>
      <c r="C36" s="78"/>
      <c r="D36" s="78"/>
      <c r="E36" s="79"/>
      <c r="F36" s="80"/>
      <c r="G36" s="80">
        <f>E36*F36</f>
        <v>0</v>
      </c>
    </row>
    <row r="37" spans="1:7" x14ac:dyDescent="0.25">
      <c r="A37" s="94"/>
      <c r="B37" s="95"/>
      <c r="C37" s="95"/>
      <c r="D37" s="95"/>
      <c r="E37" s="96" t="s">
        <v>19</v>
      </c>
      <c r="F37" s="96"/>
      <c r="G37" s="97">
        <f>SUM(G35:G36)</f>
        <v>2.7</v>
      </c>
    </row>
    <row r="38" spans="1:7" x14ac:dyDescent="0.25">
      <c r="A38" s="89" t="s">
        <v>139</v>
      </c>
      <c r="B38" s="90" t="s">
        <v>138</v>
      </c>
      <c r="C38" s="91" t="s">
        <v>8</v>
      </c>
      <c r="D38" s="91" t="s">
        <v>9</v>
      </c>
      <c r="E38" s="91" t="s">
        <v>10</v>
      </c>
      <c r="F38" s="91" t="s">
        <v>11</v>
      </c>
      <c r="G38" s="91" t="s">
        <v>12</v>
      </c>
    </row>
    <row r="39" spans="1:7" x14ac:dyDescent="0.25">
      <c r="A39" s="72">
        <f>INSUMOS!A11</f>
        <v>90781</v>
      </c>
      <c r="B39" s="72" t="str">
        <f>INSUMOS!B11</f>
        <v>TOPOGRAFO COM ENCARGOS COMPLEMENTARES</v>
      </c>
      <c r="C39" s="71" t="str">
        <f>INSUMOS!C11</f>
        <v>SINAPI</v>
      </c>
      <c r="D39" s="71" t="str">
        <f>INSUMOS!D11</f>
        <v>H</v>
      </c>
      <c r="E39" s="72">
        <v>35</v>
      </c>
      <c r="F39" s="72">
        <f>INSUMOS!E11</f>
        <v>21.32</v>
      </c>
      <c r="G39" s="80">
        <f>E39*F39</f>
        <v>746.2</v>
      </c>
    </row>
    <row r="40" spans="1:7" x14ac:dyDescent="0.25">
      <c r="A40" s="72">
        <f>INSUMOS!A12</f>
        <v>88597</v>
      </c>
      <c r="B40" s="72" t="str">
        <f>INSUMOS!B12</f>
        <v>DESENHISTA DETALHISTA COM ENCARGOS COMPLEMENTARES</v>
      </c>
      <c r="C40" s="71" t="str">
        <f>INSUMOS!C12</f>
        <v>SINAPI</v>
      </c>
      <c r="D40" s="71" t="str">
        <f>INSUMOS!D12</f>
        <v>H</v>
      </c>
      <c r="E40" s="72">
        <v>90</v>
      </c>
      <c r="F40" s="72">
        <f>INSUMOS!E12</f>
        <v>29.92</v>
      </c>
      <c r="G40" s="80">
        <f t="shared" ref="G40:G41" si="2">E40*F40</f>
        <v>2692.8</v>
      </c>
    </row>
    <row r="41" spans="1:7" x14ac:dyDescent="0.25">
      <c r="A41" s="72"/>
      <c r="B41" s="73"/>
      <c r="C41" s="78"/>
      <c r="D41" s="78"/>
      <c r="E41" s="79"/>
      <c r="F41" s="75"/>
      <c r="G41" s="80">
        <f t="shared" si="2"/>
        <v>0</v>
      </c>
    </row>
    <row r="42" spans="1:7" x14ac:dyDescent="0.25">
      <c r="A42" s="94"/>
      <c r="B42" s="95"/>
      <c r="C42" s="95"/>
      <c r="D42" s="95"/>
      <c r="E42" s="96" t="s">
        <v>15</v>
      </c>
      <c r="F42" s="96"/>
      <c r="G42" s="97">
        <f>SUM(G39:G41)</f>
        <v>3439</v>
      </c>
    </row>
    <row r="43" spans="1:7" x14ac:dyDescent="0.25">
      <c r="A43" s="98"/>
      <c r="B43" s="99"/>
      <c r="C43" s="99"/>
      <c r="D43" s="99"/>
      <c r="E43" s="100" t="s">
        <v>149</v>
      </c>
      <c r="F43" s="100"/>
      <c r="G43" s="101">
        <f>G42+G37</f>
        <v>3441.7</v>
      </c>
    </row>
    <row r="45" spans="1:7" ht="21" x14ac:dyDescent="0.25">
      <c r="A45" s="92" t="s">
        <v>169</v>
      </c>
      <c r="B45" s="93" t="s">
        <v>263</v>
      </c>
      <c r="C45" s="92" t="s">
        <v>170</v>
      </c>
      <c r="D45" s="92" t="s">
        <v>163</v>
      </c>
      <c r="E45" s="93"/>
      <c r="F45" s="93"/>
      <c r="G45" s="93"/>
    </row>
    <row r="46" spans="1:7" x14ac:dyDescent="0.25">
      <c r="A46" s="89" t="s">
        <v>139</v>
      </c>
      <c r="B46" s="90" t="s">
        <v>18</v>
      </c>
      <c r="C46" s="91" t="s">
        <v>8</v>
      </c>
      <c r="D46" s="91" t="s">
        <v>9</v>
      </c>
      <c r="E46" s="91" t="s">
        <v>10</v>
      </c>
      <c r="F46" s="91" t="s">
        <v>11</v>
      </c>
      <c r="G46" s="91" t="s">
        <v>12</v>
      </c>
    </row>
    <row r="47" spans="1:7" x14ac:dyDescent="0.25">
      <c r="A47" s="102" t="str">
        <f>INSUMOS!A13</f>
        <v>05554/ORSE</v>
      </c>
      <c r="B47" s="103" t="str">
        <f>INSUMOS!B13</f>
        <v>PLOTAGEM EM PAPEL FORMATO A-1</v>
      </c>
      <c r="C47" s="76" t="str">
        <f>INSUMOS!C13</f>
        <v>ORSE</v>
      </c>
      <c r="D47" s="76" t="str">
        <f>INSUMOS!D13</f>
        <v>UNID</v>
      </c>
      <c r="E47" s="102">
        <v>1</v>
      </c>
      <c r="F47" s="102">
        <f>INSUMOS!E13</f>
        <v>2.7</v>
      </c>
      <c r="G47" s="80">
        <f>ROUND(E47*F47,2)</f>
        <v>2.7</v>
      </c>
    </row>
    <row r="48" spans="1:7" x14ac:dyDescent="0.25">
      <c r="A48" s="76"/>
      <c r="B48" s="77"/>
      <c r="C48" s="78"/>
      <c r="D48" s="78"/>
      <c r="E48" s="79"/>
      <c r="F48" s="80"/>
      <c r="G48" s="80">
        <f>E48*F48</f>
        <v>0</v>
      </c>
    </row>
    <row r="49" spans="1:7" x14ac:dyDescent="0.25">
      <c r="A49" s="94"/>
      <c r="B49" s="95"/>
      <c r="C49" s="95"/>
      <c r="D49" s="95"/>
      <c r="E49" s="96" t="s">
        <v>19</v>
      </c>
      <c r="F49" s="96"/>
      <c r="G49" s="97">
        <f>SUM(G47:G48)</f>
        <v>2.7</v>
      </c>
    </row>
    <row r="50" spans="1:7" x14ac:dyDescent="0.25">
      <c r="A50" s="89" t="s">
        <v>139</v>
      </c>
      <c r="B50" s="90" t="s">
        <v>138</v>
      </c>
      <c r="C50" s="91" t="s">
        <v>8</v>
      </c>
      <c r="D50" s="91" t="s">
        <v>9</v>
      </c>
      <c r="E50" s="91" t="s">
        <v>10</v>
      </c>
      <c r="F50" s="91" t="s">
        <v>11</v>
      </c>
      <c r="G50" s="91" t="s">
        <v>12</v>
      </c>
    </row>
    <row r="51" spans="1:7" x14ac:dyDescent="0.25">
      <c r="A51" s="72">
        <f>INSUMOS!A14</f>
        <v>90775</v>
      </c>
      <c r="B51" s="72" t="str">
        <f>INSUMOS!B14</f>
        <v>DESENHISTA PROJETISTA COM ENCARGOS COMPLEMENTARES</v>
      </c>
      <c r="C51" s="71" t="str">
        <f>INSUMOS!C14</f>
        <v>SINAPI</v>
      </c>
      <c r="D51" s="71" t="str">
        <f>INSUMOS!D14</f>
        <v>H</v>
      </c>
      <c r="E51" s="72">
        <v>70</v>
      </c>
      <c r="F51" s="72">
        <f>INSUMOS!E14</f>
        <v>21.52</v>
      </c>
      <c r="G51" s="80">
        <f>E51*F51</f>
        <v>1506.3999999999999</v>
      </c>
    </row>
    <row r="52" spans="1:7" ht="22.5" x14ac:dyDescent="0.25">
      <c r="A52" s="72">
        <f>INSUMOS!A15</f>
        <v>90777</v>
      </c>
      <c r="B52" s="105" t="str">
        <f>INSUMOS!B15</f>
        <v>ENGENHEIRO JUNIOR COM ENCARGOS COMPLEMENTARES</v>
      </c>
      <c r="C52" s="71" t="str">
        <f>INSUMOS!C15</f>
        <v>SINAPI</v>
      </c>
      <c r="D52" s="71" t="str">
        <f>INSUMOS!D15</f>
        <v>H</v>
      </c>
      <c r="E52" s="72">
        <v>3</v>
      </c>
      <c r="F52" s="72">
        <f>INSUMOS!E15</f>
        <v>76.8</v>
      </c>
      <c r="G52" s="80">
        <f t="shared" ref="G52:G53" si="3">E52*F52</f>
        <v>230.39999999999998</v>
      </c>
    </row>
    <row r="53" spans="1:7" x14ac:dyDescent="0.25">
      <c r="A53" s="72">
        <f>INSUMOS!A16</f>
        <v>90770</v>
      </c>
      <c r="B53" s="72" t="str">
        <f>INSUMOS!B16</f>
        <v>ARQUITETO SENIOR COM ENCARGOS COMPLEMENTARES</v>
      </c>
      <c r="C53" s="71" t="str">
        <f>INSUMOS!C16</f>
        <v>SINAPI</v>
      </c>
      <c r="D53" s="71" t="str">
        <f>INSUMOS!D16</f>
        <v>H</v>
      </c>
      <c r="E53" s="72">
        <v>25</v>
      </c>
      <c r="F53" s="72">
        <f>INSUMOS!E16</f>
        <v>105.39</v>
      </c>
      <c r="G53" s="80">
        <f t="shared" si="3"/>
        <v>2634.75</v>
      </c>
    </row>
    <row r="54" spans="1:7" x14ac:dyDescent="0.25">
      <c r="A54" s="94"/>
      <c r="B54" s="95"/>
      <c r="C54" s="95"/>
      <c r="D54" s="95"/>
      <c r="E54" s="96" t="s">
        <v>15</v>
      </c>
      <c r="F54" s="96"/>
      <c r="G54" s="97">
        <f>SUM(G51:G53)</f>
        <v>4371.5499999999993</v>
      </c>
    </row>
    <row r="55" spans="1:7" x14ac:dyDescent="0.25">
      <c r="A55" s="98"/>
      <c r="B55" s="99"/>
      <c r="C55" s="99"/>
      <c r="D55" s="99"/>
      <c r="E55" s="100" t="s">
        <v>149</v>
      </c>
      <c r="F55" s="100"/>
      <c r="G55" s="101">
        <f>G54+G49</f>
        <v>4374.2499999999991</v>
      </c>
    </row>
    <row r="56" spans="1:7" x14ac:dyDescent="0.25">
      <c r="B56" s="74"/>
      <c r="C56" s="74"/>
      <c r="D56" s="74"/>
      <c r="E56" s="74"/>
      <c r="F56" s="74"/>
      <c r="G56" s="74"/>
    </row>
    <row r="57" spans="1:7" x14ac:dyDescent="0.25">
      <c r="A57" s="92" t="s">
        <v>194</v>
      </c>
      <c r="B57" s="93" t="s">
        <v>314</v>
      </c>
      <c r="C57" s="92" t="s">
        <v>195</v>
      </c>
      <c r="D57" s="92" t="s">
        <v>163</v>
      </c>
      <c r="E57" s="93"/>
      <c r="F57" s="93"/>
      <c r="G57" s="93"/>
    </row>
    <row r="58" spans="1:7" x14ac:dyDescent="0.25">
      <c r="A58" s="89" t="s">
        <v>139</v>
      </c>
      <c r="B58" s="90" t="s">
        <v>18</v>
      </c>
      <c r="C58" s="91" t="s">
        <v>8</v>
      </c>
      <c r="D58" s="91" t="s">
        <v>9</v>
      </c>
      <c r="E58" s="91" t="s">
        <v>10</v>
      </c>
      <c r="F58" s="91" t="s">
        <v>11</v>
      </c>
      <c r="G58" s="91" t="s">
        <v>12</v>
      </c>
    </row>
    <row r="59" spans="1:7" x14ac:dyDescent="0.25">
      <c r="A59" s="102" t="str">
        <f>INSUMOS!A13</f>
        <v>05554/ORSE</v>
      </c>
      <c r="B59" s="103" t="str">
        <f>INSUMOS!B13</f>
        <v>PLOTAGEM EM PAPEL FORMATO A-1</v>
      </c>
      <c r="C59" s="76" t="str">
        <f>INSUMOS!C13</f>
        <v>ORSE</v>
      </c>
      <c r="D59" s="76" t="str">
        <f>INSUMOS!D13</f>
        <v>UNID</v>
      </c>
      <c r="E59" s="102">
        <v>1</v>
      </c>
      <c r="F59" s="102">
        <f>INSUMOS!E13</f>
        <v>2.7</v>
      </c>
      <c r="G59" s="80">
        <f>ROUND(E59*F59,2)</f>
        <v>2.7</v>
      </c>
    </row>
    <row r="60" spans="1:7" x14ac:dyDescent="0.25">
      <c r="A60" s="76"/>
      <c r="B60" s="77"/>
      <c r="C60" s="78"/>
      <c r="D60" s="78"/>
      <c r="E60" s="79"/>
      <c r="F60" s="80"/>
      <c r="G60" s="80">
        <f>E60*F60</f>
        <v>0</v>
      </c>
    </row>
    <row r="61" spans="1:7" x14ac:dyDescent="0.25">
      <c r="A61" s="94"/>
      <c r="B61" s="95"/>
      <c r="C61" s="107"/>
      <c r="D61" s="107"/>
      <c r="E61" s="96" t="s">
        <v>19</v>
      </c>
      <c r="F61" s="96"/>
      <c r="G61" s="97">
        <f>SUM(G59:G60)</f>
        <v>2.7</v>
      </c>
    </row>
    <row r="62" spans="1:7" x14ac:dyDescent="0.25">
      <c r="A62" s="89" t="s">
        <v>139</v>
      </c>
      <c r="B62" s="90" t="s">
        <v>138</v>
      </c>
      <c r="C62" s="91" t="s">
        <v>8</v>
      </c>
      <c r="D62" s="91" t="s">
        <v>9</v>
      </c>
      <c r="E62" s="91" t="s">
        <v>10</v>
      </c>
      <c r="F62" s="91" t="s">
        <v>11</v>
      </c>
      <c r="G62" s="91" t="s">
        <v>12</v>
      </c>
    </row>
    <row r="63" spans="1:7" x14ac:dyDescent="0.25">
      <c r="A63" s="72">
        <f>INSUMOS!A14</f>
        <v>90775</v>
      </c>
      <c r="B63" s="72" t="str">
        <f>INSUMOS!B14</f>
        <v>DESENHISTA PROJETISTA COM ENCARGOS COMPLEMENTARES</v>
      </c>
      <c r="C63" s="71" t="str">
        <f>INSUMOS!C14</f>
        <v>SINAPI</v>
      </c>
      <c r="D63" s="71" t="str">
        <f>INSUMOS!D14</f>
        <v>H</v>
      </c>
      <c r="E63" s="72">
        <v>65</v>
      </c>
      <c r="F63" s="72">
        <f>INSUMOS!E14</f>
        <v>21.52</v>
      </c>
      <c r="G63" s="80">
        <f>E63*F63</f>
        <v>1398.8</v>
      </c>
    </row>
    <row r="64" spans="1:7" x14ac:dyDescent="0.25">
      <c r="A64" s="72">
        <f>INSUMOS!A18</f>
        <v>91677</v>
      </c>
      <c r="B64" s="72" t="str">
        <f>INSUMOS!B18</f>
        <v>ENGENHEIRO ELETRICISTA COM ENCARGOS COMPLEMENTARES</v>
      </c>
      <c r="C64" s="71" t="str">
        <f>INSUMOS!C18</f>
        <v>SINAPI</v>
      </c>
      <c r="D64" s="71" t="str">
        <f>INSUMOS!D18</f>
        <v>H</v>
      </c>
      <c r="E64" s="72">
        <v>12</v>
      </c>
      <c r="F64" s="72">
        <f>INSUMOS!E18</f>
        <v>80.17</v>
      </c>
      <c r="G64" s="80">
        <f t="shared" ref="G64:G65" si="4">E64*F64</f>
        <v>962.04</v>
      </c>
    </row>
    <row r="65" spans="1:7" x14ac:dyDescent="0.25">
      <c r="A65" s="72"/>
      <c r="B65" s="72"/>
      <c r="C65" s="71"/>
      <c r="D65" s="71"/>
      <c r="E65" s="72"/>
      <c r="F65" s="72"/>
      <c r="G65" s="80">
        <f t="shared" si="4"/>
        <v>0</v>
      </c>
    </row>
    <row r="66" spans="1:7" x14ac:dyDescent="0.25">
      <c r="A66" s="94"/>
      <c r="B66" s="95"/>
      <c r="C66" s="95"/>
      <c r="D66" s="95"/>
      <c r="E66" s="96" t="s">
        <v>15</v>
      </c>
      <c r="F66" s="96"/>
      <c r="G66" s="97">
        <f>SUM(G63:G65)</f>
        <v>2360.84</v>
      </c>
    </row>
    <row r="67" spans="1:7" x14ac:dyDescent="0.25">
      <c r="A67" s="98"/>
      <c r="B67" s="99"/>
      <c r="C67" s="99"/>
      <c r="D67" s="99"/>
      <c r="E67" s="100" t="s">
        <v>149</v>
      </c>
      <c r="F67" s="100"/>
      <c r="G67" s="101">
        <f>G66+G61</f>
        <v>2363.54</v>
      </c>
    </row>
    <row r="69" spans="1:7" ht="21" x14ac:dyDescent="0.25">
      <c r="A69" s="92" t="s">
        <v>211</v>
      </c>
      <c r="B69" s="93" t="s">
        <v>212</v>
      </c>
      <c r="C69" s="92" t="s">
        <v>213</v>
      </c>
      <c r="D69" s="92" t="s">
        <v>163</v>
      </c>
      <c r="E69" s="93"/>
      <c r="F69" s="93"/>
      <c r="G69" s="93"/>
    </row>
    <row r="70" spans="1:7" x14ac:dyDescent="0.25">
      <c r="A70" s="89" t="s">
        <v>139</v>
      </c>
      <c r="B70" s="90" t="s">
        <v>18</v>
      </c>
      <c r="C70" s="91" t="s">
        <v>8</v>
      </c>
      <c r="D70" s="91" t="s">
        <v>9</v>
      </c>
      <c r="E70" s="91" t="s">
        <v>10</v>
      </c>
      <c r="F70" s="91" t="s">
        <v>11</v>
      </c>
      <c r="G70" s="91" t="s">
        <v>12</v>
      </c>
    </row>
    <row r="71" spans="1:7" x14ac:dyDescent="0.25">
      <c r="A71" s="102" t="str">
        <f>INSUMOS!A13</f>
        <v>05554/ORSE</v>
      </c>
      <c r="B71" s="103" t="str">
        <f>INSUMOS!B13</f>
        <v>PLOTAGEM EM PAPEL FORMATO A-1</v>
      </c>
      <c r="C71" s="76" t="str">
        <f>INSUMOS!C13</f>
        <v>ORSE</v>
      </c>
      <c r="D71" s="76" t="str">
        <f>INSUMOS!D13</f>
        <v>UNID</v>
      </c>
      <c r="E71" s="102">
        <v>1</v>
      </c>
      <c r="F71" s="102">
        <f>INSUMOS!E13</f>
        <v>2.7</v>
      </c>
      <c r="G71" s="80">
        <f>ROUND(E71*F71,2)</f>
        <v>2.7</v>
      </c>
    </row>
    <row r="72" spans="1:7" x14ac:dyDescent="0.25">
      <c r="A72" s="76"/>
      <c r="B72" s="77"/>
      <c r="C72" s="78"/>
      <c r="D72" s="78"/>
      <c r="E72" s="79"/>
      <c r="F72" s="80"/>
      <c r="G72" s="80">
        <f>E72*F72</f>
        <v>0</v>
      </c>
    </row>
    <row r="73" spans="1:7" x14ac:dyDescent="0.25">
      <c r="A73" s="94"/>
      <c r="B73" s="95"/>
      <c r="C73" s="107"/>
      <c r="D73" s="107"/>
      <c r="E73" s="96" t="s">
        <v>19</v>
      </c>
      <c r="F73" s="96"/>
      <c r="G73" s="97">
        <f>SUM(G71:G72)</f>
        <v>2.7</v>
      </c>
    </row>
    <row r="74" spans="1:7" x14ac:dyDescent="0.25">
      <c r="A74" s="89" t="s">
        <v>139</v>
      </c>
      <c r="B74" s="90" t="s">
        <v>138</v>
      </c>
      <c r="C74" s="91" t="s">
        <v>8</v>
      </c>
      <c r="D74" s="91" t="s">
        <v>9</v>
      </c>
      <c r="E74" s="91" t="s">
        <v>10</v>
      </c>
      <c r="F74" s="91" t="s">
        <v>11</v>
      </c>
      <c r="G74" s="91" t="s">
        <v>12</v>
      </c>
    </row>
    <row r="75" spans="1:7" x14ac:dyDescent="0.25">
      <c r="A75" s="72">
        <f>INSUMOS!A14</f>
        <v>90775</v>
      </c>
      <c r="B75" s="72" t="str">
        <f>INSUMOS!B14</f>
        <v>DESENHISTA PROJETISTA COM ENCARGOS COMPLEMENTARES</v>
      </c>
      <c r="C75" s="71" t="str">
        <f>INSUMOS!C14</f>
        <v>SINAPI</v>
      </c>
      <c r="D75" s="71" t="str">
        <f>INSUMOS!D14</f>
        <v>H</v>
      </c>
      <c r="E75" s="72">
        <v>90</v>
      </c>
      <c r="F75" s="72">
        <f>INSUMOS!E14</f>
        <v>21.52</v>
      </c>
      <c r="G75" s="80">
        <f>E75*F75</f>
        <v>1936.8</v>
      </c>
    </row>
    <row r="76" spans="1:7" x14ac:dyDescent="0.25">
      <c r="A76" s="72">
        <f>INSUMOS!A15</f>
        <v>90777</v>
      </c>
      <c r="B76" s="72" t="str">
        <f>INSUMOS!B15</f>
        <v>ENGENHEIRO JUNIOR COM ENCARGOS COMPLEMENTARES</v>
      </c>
      <c r="C76" s="71" t="str">
        <f>INSUMOS!C15</f>
        <v>SINAPI</v>
      </c>
      <c r="D76" s="71" t="str">
        <f>INSUMOS!D15</f>
        <v>H</v>
      </c>
      <c r="E76" s="72">
        <v>10</v>
      </c>
      <c r="F76" s="72">
        <f>INSUMOS!E15</f>
        <v>76.8</v>
      </c>
      <c r="G76" s="80">
        <f t="shared" ref="G76:G77" si="5">E76*F76</f>
        <v>768</v>
      </c>
    </row>
    <row r="77" spans="1:7" x14ac:dyDescent="0.25">
      <c r="A77" s="72">
        <f>INSUMOS!A17</f>
        <v>90779</v>
      </c>
      <c r="B77" s="72" t="str">
        <f>INSUMOS!B17</f>
        <v>ENGENHEIRO SENIOR COM ENCARGOS COMPLEMENTARES</v>
      </c>
      <c r="C77" s="71" t="str">
        <f>INSUMOS!C17</f>
        <v>SINAPI</v>
      </c>
      <c r="D77" s="71" t="str">
        <f>INSUMOS!D17</f>
        <v>H</v>
      </c>
      <c r="E77" s="72">
        <v>15</v>
      </c>
      <c r="F77" s="72">
        <f>INSUMOS!E17</f>
        <v>118.87</v>
      </c>
      <c r="G77" s="80">
        <f t="shared" si="5"/>
        <v>1783.0500000000002</v>
      </c>
    </row>
    <row r="78" spans="1:7" x14ac:dyDescent="0.25">
      <c r="A78" s="94"/>
      <c r="B78" s="95"/>
      <c r="C78" s="95"/>
      <c r="D78" s="95"/>
      <c r="E78" s="96" t="s">
        <v>15</v>
      </c>
      <c r="F78" s="96"/>
      <c r="G78" s="97">
        <f>SUM(G75:G77)</f>
        <v>4487.8500000000004</v>
      </c>
    </row>
    <row r="79" spans="1:7" x14ac:dyDescent="0.25">
      <c r="A79" s="98"/>
      <c r="B79" s="99"/>
      <c r="C79" s="99"/>
      <c r="D79" s="99"/>
      <c r="E79" s="100" t="s">
        <v>149</v>
      </c>
      <c r="F79" s="100"/>
      <c r="G79" s="101">
        <f>G78+G73</f>
        <v>4490.55</v>
      </c>
    </row>
  </sheetData>
  <mergeCells count="7">
    <mergeCell ref="A7:G7"/>
    <mergeCell ref="A1:G1"/>
    <mergeCell ref="A2:G2"/>
    <mergeCell ref="A3:G3"/>
    <mergeCell ref="C4:G4"/>
    <mergeCell ref="A5:G5"/>
    <mergeCell ref="A6:G6"/>
  </mergeCells>
  <pageMargins left="0.51181102362204722" right="0.51181102362204722" top="0.78740157480314965" bottom="0.78740157480314965" header="0.31496062992125984" footer="0.31496062992125984"/>
  <pageSetup paperSize="9" scale="76" fitToHeight="0" orientation="portrait" horizontalDpi="360" verticalDpi="360" r:id="rId1"/>
  <headerFooter>
    <oddFooter>&amp;RCOMP AUX PG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1B788-5950-478D-9D4E-C31518635CF6}">
  <sheetPr>
    <pageSetUpPr fitToPage="1"/>
  </sheetPr>
  <dimension ref="A1:E18"/>
  <sheetViews>
    <sheetView view="pageBreakPreview" zoomScaleNormal="130" zoomScaleSheetLayoutView="100" workbookViewId="0">
      <selection activeCell="A2" sqref="A2:E2"/>
    </sheetView>
  </sheetViews>
  <sheetFormatPr defaultColWidth="8.85546875" defaultRowHeight="15" x14ac:dyDescent="0.25"/>
  <cols>
    <col min="1" max="1" width="9.7109375" style="10" customWidth="1"/>
    <col min="2" max="2" width="44" style="74" bestFit="1" customWidth="1"/>
    <col min="3" max="3" width="10.28515625" style="74" customWidth="1"/>
    <col min="4" max="4" width="5.140625" style="74" customWidth="1"/>
    <col min="5" max="5" width="15.7109375" style="74" customWidth="1"/>
    <col min="6" max="7" width="8.85546875" style="74"/>
    <col min="8" max="8" width="10.42578125" style="74" bestFit="1" customWidth="1"/>
    <col min="9" max="16384" width="8.85546875" style="74"/>
  </cols>
  <sheetData>
    <row r="1" spans="1:5" ht="57.6" customHeight="1" x14ac:dyDescent="0.25">
      <c r="A1" s="169"/>
      <c r="B1" s="169"/>
      <c r="C1" s="169"/>
      <c r="D1" s="169"/>
      <c r="E1" s="169"/>
    </row>
    <row r="2" spans="1:5" ht="77.45" customHeight="1" x14ac:dyDescent="0.25">
      <c r="A2" s="170" t="s">
        <v>150</v>
      </c>
      <c r="B2" s="170"/>
      <c r="C2" s="170"/>
      <c r="D2" s="170"/>
      <c r="E2" s="170"/>
    </row>
    <row r="3" spans="1:5" x14ac:dyDescent="0.25">
      <c r="A3" s="171" t="s">
        <v>1</v>
      </c>
      <c r="B3" s="171"/>
      <c r="C3" s="171"/>
      <c r="D3" s="171"/>
      <c r="E3" s="171"/>
    </row>
    <row r="4" spans="1:5" x14ac:dyDescent="0.25">
      <c r="A4" s="1" t="s">
        <v>2</v>
      </c>
      <c r="B4" s="1" t="s">
        <v>3</v>
      </c>
      <c r="C4" s="172" t="s">
        <v>303</v>
      </c>
      <c r="D4" s="172"/>
      <c r="E4" s="172"/>
    </row>
    <row r="5" spans="1:5" x14ac:dyDescent="0.25">
      <c r="A5" s="167" t="s">
        <v>155</v>
      </c>
      <c r="B5" s="167"/>
      <c r="C5" s="167"/>
      <c r="D5" s="167"/>
      <c r="E5" s="167"/>
    </row>
    <row r="6" spans="1:5" x14ac:dyDescent="0.25">
      <c r="A6" s="168" t="s">
        <v>304</v>
      </c>
      <c r="B6" s="168"/>
      <c r="C6" s="168"/>
      <c r="D6" s="168"/>
      <c r="E6" s="168"/>
    </row>
    <row r="7" spans="1:5" x14ac:dyDescent="0.25">
      <c r="A7" s="168" t="s">
        <v>298</v>
      </c>
      <c r="B7" s="168"/>
      <c r="C7" s="168"/>
      <c r="D7" s="168"/>
      <c r="E7" s="168"/>
    </row>
    <row r="8" spans="1:5" s="2" customFormat="1" ht="15" customHeight="1" x14ac:dyDescent="0.25">
      <c r="A8" s="70"/>
      <c r="B8" s="70"/>
      <c r="C8" s="70"/>
      <c r="D8" s="70"/>
      <c r="E8" s="70"/>
    </row>
    <row r="9" spans="1:5" s="8" customFormat="1" ht="15" customHeight="1" x14ac:dyDescent="0.25">
      <c r="A9" s="69"/>
      <c r="B9" s="5"/>
      <c r="C9" s="5"/>
      <c r="D9" s="5"/>
      <c r="E9" s="6"/>
    </row>
    <row r="10" spans="1:5" s="2" customFormat="1" ht="15" customHeight="1" x14ac:dyDescent="0.25">
      <c r="A10" s="89" t="s">
        <v>139</v>
      </c>
      <c r="B10" s="90" t="s">
        <v>93</v>
      </c>
      <c r="C10" s="91" t="s">
        <v>8</v>
      </c>
      <c r="D10" s="91" t="s">
        <v>9</v>
      </c>
      <c r="E10" s="91" t="s">
        <v>11</v>
      </c>
    </row>
    <row r="11" spans="1:5" s="2" customFormat="1" ht="15" customHeight="1" x14ac:dyDescent="0.25">
      <c r="A11" s="138">
        <v>90781</v>
      </c>
      <c r="B11" s="73" t="s">
        <v>140</v>
      </c>
      <c r="C11" s="78" t="s">
        <v>20</v>
      </c>
      <c r="D11" s="78" t="s">
        <v>21</v>
      </c>
      <c r="E11" s="75">
        <v>21.32</v>
      </c>
    </row>
    <row r="12" spans="1:5" s="2" customFormat="1" ht="15" customHeight="1" x14ac:dyDescent="0.25">
      <c r="A12" s="138">
        <v>88597</v>
      </c>
      <c r="B12" s="73" t="s">
        <v>154</v>
      </c>
      <c r="C12" s="78" t="s">
        <v>20</v>
      </c>
      <c r="D12" s="78" t="s">
        <v>21</v>
      </c>
      <c r="E12" s="75">
        <v>29.92</v>
      </c>
    </row>
    <row r="13" spans="1:5" x14ac:dyDescent="0.25">
      <c r="A13" s="76" t="s">
        <v>153</v>
      </c>
      <c r="B13" s="77" t="s">
        <v>158</v>
      </c>
      <c r="C13" s="78" t="s">
        <v>137</v>
      </c>
      <c r="D13" s="78" t="s">
        <v>9</v>
      </c>
      <c r="E13" s="80">
        <v>2.7</v>
      </c>
    </row>
    <row r="14" spans="1:5" ht="22.5" x14ac:dyDescent="0.25">
      <c r="A14" s="76">
        <v>90775</v>
      </c>
      <c r="B14" s="77" t="s">
        <v>168</v>
      </c>
      <c r="C14" s="78" t="s">
        <v>20</v>
      </c>
      <c r="D14" s="78" t="s">
        <v>21</v>
      </c>
      <c r="E14" s="80">
        <v>21.52</v>
      </c>
    </row>
    <row r="15" spans="1:5" ht="22.5" x14ac:dyDescent="0.25">
      <c r="A15" s="76">
        <v>90777</v>
      </c>
      <c r="B15" s="77" t="s">
        <v>180</v>
      </c>
      <c r="C15" s="78" t="s">
        <v>20</v>
      </c>
      <c r="D15" s="78" t="s">
        <v>21</v>
      </c>
      <c r="E15" s="80">
        <v>76.8</v>
      </c>
    </row>
    <row r="16" spans="1:5" ht="22.5" x14ac:dyDescent="0.25">
      <c r="A16" s="76">
        <v>90770</v>
      </c>
      <c r="B16" s="77" t="s">
        <v>181</v>
      </c>
      <c r="C16" s="78" t="s">
        <v>20</v>
      </c>
      <c r="D16" s="78" t="s">
        <v>21</v>
      </c>
      <c r="E16" s="80">
        <v>105.39</v>
      </c>
    </row>
    <row r="17" spans="1:5" ht="22.5" x14ac:dyDescent="0.25">
      <c r="A17" s="76">
        <v>90779</v>
      </c>
      <c r="B17" s="77" t="s">
        <v>182</v>
      </c>
      <c r="C17" s="78" t="s">
        <v>20</v>
      </c>
      <c r="D17" s="78" t="s">
        <v>21</v>
      </c>
      <c r="E17" s="80">
        <v>118.87</v>
      </c>
    </row>
    <row r="18" spans="1:5" ht="22.5" x14ac:dyDescent="0.25">
      <c r="A18" s="76">
        <v>91677</v>
      </c>
      <c r="B18" s="77" t="s">
        <v>196</v>
      </c>
      <c r="C18" s="78" t="s">
        <v>20</v>
      </c>
      <c r="D18" s="78" t="s">
        <v>21</v>
      </c>
      <c r="E18" s="80">
        <v>80.17</v>
      </c>
    </row>
  </sheetData>
  <mergeCells count="7">
    <mergeCell ref="A7:E7"/>
    <mergeCell ref="A1:E1"/>
    <mergeCell ref="A2:E2"/>
    <mergeCell ref="A3:E3"/>
    <mergeCell ref="C4:E4"/>
    <mergeCell ref="A5:E5"/>
    <mergeCell ref="A6:E6"/>
  </mergeCells>
  <pageMargins left="0.9055118110236221" right="0.51181102362204722" top="0.78740157480314965" bottom="0.78740157480314965" header="0.31496062992125984" footer="0.31496062992125984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88"/>
  <sheetViews>
    <sheetView view="pageBreakPreview" zoomScale="85" zoomScaleNormal="70" zoomScaleSheetLayoutView="85" workbookViewId="0">
      <selection activeCell="A5" sqref="A5:AC5"/>
    </sheetView>
  </sheetViews>
  <sheetFormatPr defaultRowHeight="15" x14ac:dyDescent="0.25"/>
  <cols>
    <col min="1" max="1" width="5" customWidth="1"/>
    <col min="2" max="2" width="42.85546875" customWidth="1"/>
    <col min="3" max="3" width="3.42578125" customWidth="1"/>
    <col min="4" max="10" width="5.7109375" customWidth="1"/>
    <col min="11" max="11" width="7.140625" customWidth="1"/>
    <col min="12" max="27" width="5.7109375" customWidth="1"/>
    <col min="28" max="28" width="6.42578125" customWidth="1"/>
    <col min="29" max="29" width="12.7109375" customWidth="1"/>
    <col min="30" max="30" width="19" customWidth="1"/>
    <col min="31" max="31" width="8.85546875" customWidth="1"/>
  </cols>
  <sheetData>
    <row r="1" spans="1:30" ht="60" customHeight="1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</row>
    <row r="2" spans="1:30" ht="60" customHeight="1" x14ac:dyDescent="0.2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</row>
    <row r="3" spans="1:30" x14ac:dyDescent="0.25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</row>
    <row r="4" spans="1:30" x14ac:dyDescent="0.25">
      <c r="A4" s="1" t="s">
        <v>2</v>
      </c>
      <c r="B4" s="1" t="s">
        <v>3</v>
      </c>
      <c r="C4" s="172" t="s">
        <v>303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</row>
    <row r="5" spans="1:30" ht="15.75" x14ac:dyDescent="0.25">
      <c r="A5" s="249" t="s">
        <v>54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</row>
    <row r="6" spans="1:30" x14ac:dyDescent="0.25">
      <c r="A6" s="168" t="s">
        <v>304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</row>
    <row r="7" spans="1:30" x14ac:dyDescent="0.25">
      <c r="A7" s="168" t="s">
        <v>298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</row>
    <row r="8" spans="1:30" ht="15.75" thickBot="1" x14ac:dyDescent="0.3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</row>
    <row r="9" spans="1:30" s="14" customFormat="1" ht="12" customHeight="1" thickBot="1" x14ac:dyDescent="0.25">
      <c r="A9" s="250" t="s">
        <v>52</v>
      </c>
      <c r="B9" s="250" t="s">
        <v>55</v>
      </c>
      <c r="C9" s="250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2" t="s">
        <v>12</v>
      </c>
      <c r="AC9" s="252"/>
    </row>
    <row r="10" spans="1:30" s="14" customFormat="1" ht="12" customHeight="1" thickBot="1" x14ac:dyDescent="0.25">
      <c r="A10" s="250"/>
      <c r="B10" s="250"/>
      <c r="C10" s="250"/>
      <c r="D10" s="251" t="s">
        <v>56</v>
      </c>
      <c r="E10" s="251"/>
      <c r="F10" s="251"/>
      <c r="G10" s="251"/>
      <c r="H10" s="251" t="s">
        <v>57</v>
      </c>
      <c r="I10" s="251"/>
      <c r="J10" s="251"/>
      <c r="K10" s="251"/>
      <c r="L10" s="251" t="s">
        <v>58</v>
      </c>
      <c r="M10" s="251"/>
      <c r="N10" s="251"/>
      <c r="O10" s="251"/>
      <c r="P10" s="251" t="s">
        <v>59</v>
      </c>
      <c r="Q10" s="251"/>
      <c r="R10" s="251"/>
      <c r="S10" s="251"/>
      <c r="T10" s="251" t="s">
        <v>60</v>
      </c>
      <c r="U10" s="251"/>
      <c r="V10" s="251"/>
      <c r="W10" s="251"/>
      <c r="X10" s="251" t="s">
        <v>61</v>
      </c>
      <c r="Y10" s="251"/>
      <c r="Z10" s="251"/>
      <c r="AA10" s="251"/>
      <c r="AB10" s="252"/>
      <c r="AC10" s="252"/>
    </row>
    <row r="11" spans="1:30" s="14" customFormat="1" ht="12" customHeight="1" thickBot="1" x14ac:dyDescent="0.25">
      <c r="A11" s="250"/>
      <c r="B11" s="250"/>
      <c r="C11" s="250"/>
      <c r="D11" s="253" t="s">
        <v>62</v>
      </c>
      <c r="E11" s="253"/>
      <c r="F11" s="253"/>
      <c r="G11" s="253"/>
      <c r="H11" s="253"/>
      <c r="I11" s="253"/>
      <c r="J11" s="253" t="s">
        <v>63</v>
      </c>
      <c r="K11" s="253"/>
      <c r="L11" s="253" t="s">
        <v>64</v>
      </c>
      <c r="M11" s="253"/>
      <c r="N11" s="253"/>
      <c r="O11" s="253"/>
      <c r="P11" s="253"/>
      <c r="Q11" s="253"/>
      <c r="R11" s="253"/>
      <c r="S11" s="253"/>
      <c r="T11" s="253" t="s">
        <v>65</v>
      </c>
      <c r="U11" s="253"/>
      <c r="V11" s="253"/>
      <c r="W11" s="253"/>
      <c r="X11" s="253"/>
      <c r="Y11" s="253"/>
      <c r="Z11" s="253"/>
      <c r="AA11" s="253"/>
      <c r="AB11" s="252"/>
      <c r="AC11" s="252"/>
    </row>
    <row r="12" spans="1:30" s="14" customFormat="1" ht="12" customHeight="1" x14ac:dyDescent="0.2">
      <c r="A12" s="15" t="s">
        <v>66</v>
      </c>
      <c r="B12" s="243" t="s">
        <v>67</v>
      </c>
      <c r="C12" s="243"/>
      <c r="D12" s="244">
        <f>D14+D16+D18</f>
        <v>23265.53</v>
      </c>
      <c r="E12" s="244"/>
      <c r="F12" s="16"/>
      <c r="G12" s="16"/>
      <c r="H12" s="16"/>
      <c r="I12" s="17"/>
      <c r="J12" s="16"/>
      <c r="K12" s="18"/>
      <c r="L12" s="16"/>
      <c r="M12" s="16"/>
      <c r="N12" s="16"/>
      <c r="O12" s="16"/>
      <c r="P12" s="16"/>
      <c r="Q12" s="16"/>
      <c r="R12" s="16"/>
      <c r="S12" s="16"/>
      <c r="T12" s="19"/>
      <c r="U12" s="16"/>
      <c r="V12" s="16"/>
      <c r="W12" s="16"/>
      <c r="X12" s="16"/>
      <c r="Y12" s="16"/>
      <c r="Z12" s="16"/>
      <c r="AA12" s="20"/>
      <c r="AB12" s="238">
        <f>D12</f>
        <v>23265.53</v>
      </c>
      <c r="AC12" s="238"/>
      <c r="AD12" s="21"/>
    </row>
    <row r="13" spans="1:30" s="14" customFormat="1" ht="12" customHeight="1" x14ac:dyDescent="0.2">
      <c r="A13" s="182" t="s">
        <v>7</v>
      </c>
      <c r="B13" s="183" t="str">
        <f>'PLANILHA ORÇ'!C10</f>
        <v>PROJETO TOPOGRÁFICO ALTIMETRIA, PLANIALTIMETRIA, LOTE E ARRUAMENTO</v>
      </c>
      <c r="C13" s="183"/>
      <c r="D13" s="245">
        <v>1</v>
      </c>
      <c r="E13" s="245"/>
      <c r="F13" s="23"/>
      <c r="G13" s="24"/>
      <c r="H13" s="22"/>
      <c r="I13" s="23"/>
      <c r="J13" s="23"/>
      <c r="K13" s="24"/>
      <c r="L13" s="22"/>
      <c r="M13" s="23"/>
      <c r="N13" s="23"/>
      <c r="O13" s="24"/>
      <c r="P13" s="22"/>
      <c r="Q13" s="23"/>
      <c r="R13" s="23"/>
      <c r="S13" s="24"/>
      <c r="T13" s="22"/>
      <c r="U13" s="23"/>
      <c r="V13" s="23"/>
      <c r="W13" s="24"/>
      <c r="X13" s="22"/>
      <c r="Y13" s="23"/>
      <c r="Z13" s="23"/>
      <c r="AA13" s="24"/>
      <c r="AB13" s="227">
        <f>D13</f>
        <v>1</v>
      </c>
      <c r="AC13" s="212">
        <f>'PLANILHA ORÇ'!I10</f>
        <v>14027.93</v>
      </c>
    </row>
    <row r="14" spans="1:30" s="14" customFormat="1" ht="12" customHeight="1" x14ac:dyDescent="0.2">
      <c r="A14" s="182"/>
      <c r="B14" s="183"/>
      <c r="C14" s="183"/>
      <c r="D14" s="246">
        <f>AC13*D13</f>
        <v>14027.93</v>
      </c>
      <c r="E14" s="246"/>
      <c r="F14" s="22"/>
      <c r="G14" s="31"/>
      <c r="H14" s="22"/>
      <c r="I14" s="22"/>
      <c r="J14" s="22"/>
      <c r="K14" s="31"/>
      <c r="L14" s="22"/>
      <c r="M14" s="22"/>
      <c r="N14" s="22"/>
      <c r="O14" s="31"/>
      <c r="P14" s="22"/>
      <c r="Q14" s="22"/>
      <c r="R14" s="22"/>
      <c r="S14" s="31"/>
      <c r="T14" s="22"/>
      <c r="U14" s="22"/>
      <c r="V14" s="22"/>
      <c r="W14" s="31"/>
      <c r="X14" s="22"/>
      <c r="Y14" s="22"/>
      <c r="Z14" s="22"/>
      <c r="AA14" s="31"/>
      <c r="AB14" s="227"/>
      <c r="AC14" s="212"/>
    </row>
    <row r="15" spans="1:30" s="14" customFormat="1" ht="12" customHeight="1" x14ac:dyDescent="0.2">
      <c r="A15" s="182" t="s">
        <v>16</v>
      </c>
      <c r="B15" s="183" t="str">
        <f>'PLANILHA ORÇ'!C11</f>
        <v>SONDAGEM À PERCUSSÃO P/RECONHECIMENTO DO SUBSOLO</v>
      </c>
      <c r="C15" s="183"/>
      <c r="D15" s="247">
        <v>1</v>
      </c>
      <c r="E15" s="247"/>
      <c r="F15" s="22"/>
      <c r="G15" s="31"/>
      <c r="H15" s="22"/>
      <c r="I15" s="22"/>
      <c r="J15" s="22"/>
      <c r="K15" s="31"/>
      <c r="L15" s="22"/>
      <c r="M15" s="22"/>
      <c r="N15" s="22"/>
      <c r="O15" s="31"/>
      <c r="P15" s="22"/>
      <c r="Q15" s="22"/>
      <c r="R15" s="22"/>
      <c r="S15" s="31"/>
      <c r="T15" s="22"/>
      <c r="U15" s="22"/>
      <c r="V15" s="22"/>
      <c r="W15" s="31"/>
      <c r="X15" s="22"/>
      <c r="Y15" s="22"/>
      <c r="Z15" s="22"/>
      <c r="AA15" s="31"/>
      <c r="AB15" s="174">
        <f>D15</f>
        <v>1</v>
      </c>
      <c r="AC15" s="175">
        <f>'PLANILHA ORÇ'!I11</f>
        <v>8178.0000000000009</v>
      </c>
    </row>
    <row r="16" spans="1:30" s="14" customFormat="1" ht="12" customHeight="1" x14ac:dyDescent="0.2">
      <c r="A16" s="182"/>
      <c r="B16" s="183"/>
      <c r="C16" s="183"/>
      <c r="D16" s="248">
        <f>AC15*D15</f>
        <v>8178.0000000000009</v>
      </c>
      <c r="E16" s="248"/>
      <c r="F16" s="22"/>
      <c r="G16" s="31"/>
      <c r="H16" s="22"/>
      <c r="I16" s="22"/>
      <c r="J16" s="22"/>
      <c r="K16" s="31"/>
      <c r="L16" s="22"/>
      <c r="M16" s="22"/>
      <c r="N16" s="22"/>
      <c r="O16" s="31"/>
      <c r="P16" s="22"/>
      <c r="Q16" s="22"/>
      <c r="R16" s="22"/>
      <c r="S16" s="31"/>
      <c r="T16" s="22"/>
      <c r="U16" s="22"/>
      <c r="V16" s="22"/>
      <c r="W16" s="31"/>
      <c r="X16" s="22"/>
      <c r="Y16" s="22"/>
      <c r="Z16" s="22"/>
      <c r="AA16" s="31"/>
      <c r="AB16" s="174"/>
      <c r="AC16" s="175"/>
    </row>
    <row r="17" spans="1:30" s="14" customFormat="1" ht="12" customHeight="1" x14ac:dyDescent="0.2">
      <c r="A17" s="182" t="s">
        <v>141</v>
      </c>
      <c r="B17" s="183" t="str">
        <f>'PLANILHA ORÇ'!C12</f>
        <v>RELATÓRIO FINAL DE SONDAGEM</v>
      </c>
      <c r="C17" s="183"/>
      <c r="D17" s="247">
        <v>1</v>
      </c>
      <c r="E17" s="247"/>
      <c r="F17" s="22"/>
      <c r="G17" s="31"/>
      <c r="H17" s="22"/>
      <c r="I17" s="22"/>
      <c r="J17" s="22"/>
      <c r="K17" s="31"/>
      <c r="L17" s="22"/>
      <c r="M17" s="22"/>
      <c r="N17" s="22"/>
      <c r="O17" s="31"/>
      <c r="P17" s="22"/>
      <c r="Q17" s="22"/>
      <c r="R17" s="22"/>
      <c r="S17" s="31"/>
      <c r="T17" s="22"/>
      <c r="U17" s="22"/>
      <c r="V17" s="22"/>
      <c r="W17" s="31"/>
      <c r="X17" s="22"/>
      <c r="Y17" s="22"/>
      <c r="Z17" s="22"/>
      <c r="AA17" s="31"/>
      <c r="AB17" s="174">
        <f>D17</f>
        <v>1</v>
      </c>
      <c r="AC17" s="175">
        <f>'PLANILHA ORÇ'!I12</f>
        <v>1059.5999999999999</v>
      </c>
    </row>
    <row r="18" spans="1:30" s="14" customFormat="1" ht="12" customHeight="1" x14ac:dyDescent="0.2">
      <c r="A18" s="182"/>
      <c r="B18" s="183"/>
      <c r="C18" s="183"/>
      <c r="D18" s="248">
        <f>AC17*D17</f>
        <v>1059.5999999999999</v>
      </c>
      <c r="E18" s="248"/>
      <c r="F18" s="22"/>
      <c r="G18" s="31"/>
      <c r="H18" s="22"/>
      <c r="I18" s="22"/>
      <c r="J18" s="22"/>
      <c r="K18" s="31"/>
      <c r="L18" s="22"/>
      <c r="M18" s="22"/>
      <c r="N18" s="22"/>
      <c r="O18" s="31"/>
      <c r="P18" s="22"/>
      <c r="Q18" s="22"/>
      <c r="R18" s="22"/>
      <c r="S18" s="31"/>
      <c r="T18" s="22"/>
      <c r="U18" s="22"/>
      <c r="V18" s="22"/>
      <c r="W18" s="31"/>
      <c r="X18" s="22"/>
      <c r="Y18" s="22"/>
      <c r="Z18" s="22"/>
      <c r="AA18" s="31"/>
      <c r="AB18" s="174"/>
      <c r="AC18" s="175"/>
    </row>
    <row r="19" spans="1:30" s="14" customFormat="1" ht="12" customHeight="1" x14ac:dyDescent="0.2">
      <c r="A19" s="35" t="s">
        <v>68</v>
      </c>
      <c r="B19" s="239" t="s">
        <v>69</v>
      </c>
      <c r="C19" s="239"/>
      <c r="D19" s="240">
        <f>D21+D23+D25+D27+D29</f>
        <v>30421.018000000007</v>
      </c>
      <c r="E19" s="240"/>
      <c r="F19" s="240"/>
      <c r="G19" s="240"/>
      <c r="H19" s="240"/>
      <c r="I19" s="240"/>
      <c r="J19" s="241">
        <f>J21+J23+J25+J27+J29</f>
        <v>28562.576000000005</v>
      </c>
      <c r="K19" s="241"/>
      <c r="L19" s="242">
        <f>L21+L23+L25+L27+L29</f>
        <v>36646.542000000001</v>
      </c>
      <c r="M19" s="242"/>
      <c r="N19" s="242"/>
      <c r="O19" s="242"/>
      <c r="P19" s="242"/>
      <c r="Q19" s="242"/>
      <c r="R19" s="242"/>
      <c r="S19" s="242"/>
      <c r="T19" s="237">
        <f>T21+T23+T25+T27+T29</f>
        <v>38504.983999999997</v>
      </c>
      <c r="U19" s="237"/>
      <c r="V19" s="237"/>
      <c r="W19" s="237"/>
      <c r="X19" s="237"/>
      <c r="Y19" s="237"/>
      <c r="Z19" s="237"/>
      <c r="AA19" s="237"/>
      <c r="AB19" s="238">
        <f>D19+J19+L19+T19</f>
        <v>134135.12</v>
      </c>
      <c r="AC19" s="238"/>
      <c r="AD19" s="21"/>
    </row>
    <row r="20" spans="1:30" s="14" customFormat="1" ht="12" customHeight="1" x14ac:dyDescent="0.2">
      <c r="A20" s="182" t="s">
        <v>17</v>
      </c>
      <c r="B20" s="183" t="str">
        <f>'PLANILHA ORÇ'!C14</f>
        <v xml:space="preserve">PROJETO DE ARQUITETURA </v>
      </c>
      <c r="C20" s="183"/>
      <c r="D20" s="209">
        <v>0.25</v>
      </c>
      <c r="E20" s="209"/>
      <c r="F20" s="209"/>
      <c r="G20" s="209"/>
      <c r="H20" s="209"/>
      <c r="I20" s="209"/>
      <c r="J20" s="210">
        <v>0.25</v>
      </c>
      <c r="K20" s="210"/>
      <c r="L20" s="211">
        <v>0.25</v>
      </c>
      <c r="M20" s="211"/>
      <c r="N20" s="211"/>
      <c r="O20" s="211"/>
      <c r="P20" s="211"/>
      <c r="Q20" s="211"/>
      <c r="R20" s="211"/>
      <c r="S20" s="211"/>
      <c r="T20" s="204">
        <v>0.25</v>
      </c>
      <c r="U20" s="204"/>
      <c r="V20" s="204"/>
      <c r="W20" s="204"/>
      <c r="X20" s="204"/>
      <c r="Y20" s="204"/>
      <c r="Z20" s="204"/>
      <c r="AA20" s="204"/>
      <c r="AB20" s="236" t="e">
        <f>#REF!+#REF!+#REF!+D20+J20+L20+T20</f>
        <v>#REF!</v>
      </c>
      <c r="AC20" s="198">
        <f>'PLANILHA ORÇ'!I14</f>
        <v>71879.88</v>
      </c>
    </row>
    <row r="21" spans="1:30" s="14" customFormat="1" ht="12" customHeight="1" x14ac:dyDescent="0.2">
      <c r="A21" s="182"/>
      <c r="B21" s="183"/>
      <c r="C21" s="183"/>
      <c r="D21" s="205">
        <f>AC20*D20</f>
        <v>17969.97</v>
      </c>
      <c r="E21" s="205"/>
      <c r="F21" s="205"/>
      <c r="G21" s="205"/>
      <c r="H21" s="205"/>
      <c r="I21" s="205"/>
      <c r="J21" s="206">
        <f>AC20*J20</f>
        <v>17969.97</v>
      </c>
      <c r="K21" s="206"/>
      <c r="L21" s="207">
        <f>AC20*L20</f>
        <v>17969.97</v>
      </c>
      <c r="M21" s="207"/>
      <c r="N21" s="207"/>
      <c r="O21" s="207"/>
      <c r="P21" s="207"/>
      <c r="Q21" s="207"/>
      <c r="R21" s="207"/>
      <c r="S21" s="207"/>
      <c r="T21" s="208">
        <f>AC20*T20</f>
        <v>17969.97</v>
      </c>
      <c r="U21" s="208"/>
      <c r="V21" s="208"/>
      <c r="W21" s="208"/>
      <c r="X21" s="208"/>
      <c r="Y21" s="208"/>
      <c r="Z21" s="208"/>
      <c r="AA21" s="208"/>
      <c r="AB21" s="236"/>
      <c r="AC21" s="198"/>
    </row>
    <row r="22" spans="1:30" s="14" customFormat="1" ht="12" customHeight="1" x14ac:dyDescent="0.2">
      <c r="A22" s="182" t="s">
        <v>22</v>
      </c>
      <c r="B22" s="183" t="str">
        <f>'PLANILHA ORÇ'!C15</f>
        <v>PROJETO DE URBANIZAÇÃO E PAISAGISMO</v>
      </c>
      <c r="C22" s="183"/>
      <c r="D22" s="224">
        <v>0.2</v>
      </c>
      <c r="E22" s="224"/>
      <c r="F22" s="224"/>
      <c r="G22" s="224"/>
      <c r="H22" s="224"/>
      <c r="I22" s="224"/>
      <c r="J22" s="225">
        <v>0.2</v>
      </c>
      <c r="K22" s="225"/>
      <c r="L22" s="215">
        <v>0.3</v>
      </c>
      <c r="M22" s="215"/>
      <c r="N22" s="215"/>
      <c r="O22" s="215"/>
      <c r="P22" s="215"/>
      <c r="Q22" s="215"/>
      <c r="R22" s="215"/>
      <c r="S22" s="215"/>
      <c r="T22" s="216">
        <v>0.3</v>
      </c>
      <c r="U22" s="216"/>
      <c r="V22" s="216"/>
      <c r="W22" s="216"/>
      <c r="X22" s="216"/>
      <c r="Y22" s="216"/>
      <c r="Z22" s="216"/>
      <c r="AA22" s="216"/>
      <c r="AB22" s="236">
        <f>D22+J22+L22+T22</f>
        <v>1</v>
      </c>
      <c r="AC22" s="198">
        <f>'PLANILHA ORÇ'!I15</f>
        <v>3186.45</v>
      </c>
    </row>
    <row r="23" spans="1:30" s="14" customFormat="1" ht="12" customHeight="1" x14ac:dyDescent="0.2">
      <c r="A23" s="182"/>
      <c r="B23" s="183"/>
      <c r="C23" s="183"/>
      <c r="D23" s="228">
        <f>AC22*D22</f>
        <v>637.29</v>
      </c>
      <c r="E23" s="228"/>
      <c r="F23" s="228"/>
      <c r="G23" s="228"/>
      <c r="H23" s="228"/>
      <c r="I23" s="228"/>
      <c r="J23" s="229">
        <f>AC22*J22</f>
        <v>637.29</v>
      </c>
      <c r="K23" s="229"/>
      <c r="L23" s="222">
        <f>AC22*L22</f>
        <v>955.93499999999995</v>
      </c>
      <c r="M23" s="222"/>
      <c r="N23" s="222"/>
      <c r="O23" s="222"/>
      <c r="P23" s="222"/>
      <c r="Q23" s="222"/>
      <c r="R23" s="222"/>
      <c r="S23" s="222"/>
      <c r="T23" s="223">
        <f>AC22*T22</f>
        <v>955.93499999999995</v>
      </c>
      <c r="U23" s="223"/>
      <c r="V23" s="223"/>
      <c r="W23" s="223"/>
      <c r="X23" s="223"/>
      <c r="Y23" s="223"/>
      <c r="Z23" s="223"/>
      <c r="AA23" s="223"/>
      <c r="AB23" s="236"/>
      <c r="AC23" s="198"/>
    </row>
    <row r="24" spans="1:30" s="14" customFormat="1" ht="12" customHeight="1" x14ac:dyDescent="0.2">
      <c r="A24" s="182" t="s">
        <v>23</v>
      </c>
      <c r="B24" s="183" t="str">
        <f>'PLANILHA ORÇ'!C16</f>
        <v>PROJETO DE COMUNICAÇÃO VISUAL</v>
      </c>
      <c r="C24" s="183"/>
      <c r="D24" s="209">
        <v>0.2</v>
      </c>
      <c r="E24" s="209"/>
      <c r="F24" s="209"/>
      <c r="G24" s="209"/>
      <c r="H24" s="209"/>
      <c r="I24" s="209"/>
      <c r="J24" s="210">
        <v>0.15</v>
      </c>
      <c r="K24" s="210"/>
      <c r="L24" s="211">
        <v>0.3</v>
      </c>
      <c r="M24" s="211"/>
      <c r="N24" s="211"/>
      <c r="O24" s="211"/>
      <c r="P24" s="211"/>
      <c r="Q24" s="211"/>
      <c r="R24" s="211"/>
      <c r="S24" s="211"/>
      <c r="T24" s="204">
        <v>0.35</v>
      </c>
      <c r="U24" s="204"/>
      <c r="V24" s="204"/>
      <c r="W24" s="204"/>
      <c r="X24" s="204"/>
      <c r="Y24" s="204"/>
      <c r="Z24" s="204"/>
      <c r="AA24" s="204"/>
      <c r="AB24" s="227">
        <f>D24+J24+L24+T24</f>
        <v>0.99999999999999989</v>
      </c>
      <c r="AC24" s="198">
        <f>'PLANILHA ORÇ'!I16</f>
        <v>16403.439999999999</v>
      </c>
    </row>
    <row r="25" spans="1:30" s="14" customFormat="1" ht="12" customHeight="1" x14ac:dyDescent="0.2">
      <c r="A25" s="182"/>
      <c r="B25" s="183"/>
      <c r="C25" s="183"/>
      <c r="D25" s="205">
        <f>AC24*D24</f>
        <v>3280.6880000000001</v>
      </c>
      <c r="E25" s="205"/>
      <c r="F25" s="205"/>
      <c r="G25" s="205"/>
      <c r="H25" s="205"/>
      <c r="I25" s="205"/>
      <c r="J25" s="206">
        <f>AC24*J24</f>
        <v>2460.5159999999996</v>
      </c>
      <c r="K25" s="206"/>
      <c r="L25" s="207">
        <f>AC24*L24</f>
        <v>4921.0319999999992</v>
      </c>
      <c r="M25" s="207"/>
      <c r="N25" s="207"/>
      <c r="O25" s="207"/>
      <c r="P25" s="207"/>
      <c r="Q25" s="207"/>
      <c r="R25" s="207"/>
      <c r="S25" s="207"/>
      <c r="T25" s="208">
        <f>AC24*T24</f>
        <v>5741.2039999999988</v>
      </c>
      <c r="U25" s="208"/>
      <c r="V25" s="208"/>
      <c r="W25" s="208"/>
      <c r="X25" s="208"/>
      <c r="Y25" s="208"/>
      <c r="Z25" s="208"/>
      <c r="AA25" s="208"/>
      <c r="AB25" s="227"/>
      <c r="AC25" s="198"/>
    </row>
    <row r="26" spans="1:30" s="14" customFormat="1" ht="12" customHeight="1" x14ac:dyDescent="0.2">
      <c r="A26" s="182" t="s">
        <v>24</v>
      </c>
      <c r="B26" s="183" t="str">
        <f>'PLANILHA ORÇ'!C17</f>
        <v>PROJETO DE CONDICIONAMENTO ACÚSTICO</v>
      </c>
      <c r="C26" s="183"/>
      <c r="D26" s="224">
        <v>0.2</v>
      </c>
      <c r="E26" s="224"/>
      <c r="F26" s="224"/>
      <c r="G26" s="224"/>
      <c r="H26" s="224"/>
      <c r="I26" s="224"/>
      <c r="J26" s="225">
        <v>0.15</v>
      </c>
      <c r="K26" s="225"/>
      <c r="L26" s="215">
        <v>0.3</v>
      </c>
      <c r="M26" s="215"/>
      <c r="N26" s="215"/>
      <c r="O26" s="215"/>
      <c r="P26" s="215"/>
      <c r="Q26" s="215"/>
      <c r="R26" s="215"/>
      <c r="S26" s="215"/>
      <c r="T26" s="216">
        <v>0.35</v>
      </c>
      <c r="U26" s="216"/>
      <c r="V26" s="216"/>
      <c r="W26" s="216"/>
      <c r="X26" s="216"/>
      <c r="Y26" s="216"/>
      <c r="Z26" s="216"/>
      <c r="AA26" s="216"/>
      <c r="AB26" s="235">
        <f>D26+J26+L26+T26</f>
        <v>0.99999999999999989</v>
      </c>
      <c r="AC26" s="198">
        <f>'PLANILHA ORÇ'!I17</f>
        <v>20765.400000000001</v>
      </c>
    </row>
    <row r="27" spans="1:30" s="14" customFormat="1" ht="12" customHeight="1" x14ac:dyDescent="0.2">
      <c r="A27" s="182"/>
      <c r="B27" s="183"/>
      <c r="C27" s="183"/>
      <c r="D27" s="228">
        <f>AC26*D26</f>
        <v>4153.0800000000008</v>
      </c>
      <c r="E27" s="228"/>
      <c r="F27" s="228"/>
      <c r="G27" s="228"/>
      <c r="H27" s="228"/>
      <c r="I27" s="228"/>
      <c r="J27" s="229">
        <f>AC26*J26</f>
        <v>3114.81</v>
      </c>
      <c r="K27" s="229"/>
      <c r="L27" s="222">
        <f>AC26*L26</f>
        <v>6229.62</v>
      </c>
      <c r="M27" s="222"/>
      <c r="N27" s="222"/>
      <c r="O27" s="222"/>
      <c r="P27" s="222"/>
      <c r="Q27" s="222"/>
      <c r="R27" s="222"/>
      <c r="S27" s="222"/>
      <c r="T27" s="223">
        <f>AC26*T26</f>
        <v>7267.89</v>
      </c>
      <c r="U27" s="223"/>
      <c r="V27" s="223"/>
      <c r="W27" s="223"/>
      <c r="X27" s="223"/>
      <c r="Y27" s="223"/>
      <c r="Z27" s="223"/>
      <c r="AA27" s="223"/>
      <c r="AB27" s="235"/>
      <c r="AC27" s="198"/>
    </row>
    <row r="28" spans="1:30" s="14" customFormat="1" ht="12" customHeight="1" x14ac:dyDescent="0.2">
      <c r="A28" s="182" t="s">
        <v>25</v>
      </c>
      <c r="B28" s="183" t="str">
        <f>'PLANILHA ORÇ'!C18</f>
        <v>PROJETO DE LUMINOTECNICA</v>
      </c>
      <c r="C28" s="183"/>
      <c r="D28" s="209">
        <v>0.2</v>
      </c>
      <c r="E28" s="209"/>
      <c r="F28" s="209"/>
      <c r="G28" s="209"/>
      <c r="H28" s="209"/>
      <c r="I28" s="209"/>
      <c r="J28" s="210">
        <v>0.2</v>
      </c>
      <c r="K28" s="210"/>
      <c r="L28" s="211">
        <v>0.3</v>
      </c>
      <c r="M28" s="211"/>
      <c r="N28" s="211"/>
      <c r="O28" s="211"/>
      <c r="P28" s="211"/>
      <c r="Q28" s="211"/>
      <c r="R28" s="211"/>
      <c r="S28" s="211"/>
      <c r="T28" s="204">
        <v>0.3</v>
      </c>
      <c r="U28" s="204"/>
      <c r="V28" s="204"/>
      <c r="W28" s="204"/>
      <c r="X28" s="204"/>
      <c r="Y28" s="204"/>
      <c r="Z28" s="204"/>
      <c r="AA28" s="204"/>
      <c r="AB28" s="174">
        <f>D28+J28+L28+T28</f>
        <v>1</v>
      </c>
      <c r="AC28" s="198">
        <f>'PLANILHA ORÇ'!I18</f>
        <v>21899.95</v>
      </c>
    </row>
    <row r="29" spans="1:30" s="14" customFormat="1" ht="12" customHeight="1" x14ac:dyDescent="0.2">
      <c r="A29" s="182"/>
      <c r="B29" s="183"/>
      <c r="C29" s="183"/>
      <c r="D29" s="205">
        <f>AC28*D28</f>
        <v>4379.9900000000007</v>
      </c>
      <c r="E29" s="205"/>
      <c r="F29" s="205"/>
      <c r="G29" s="205"/>
      <c r="H29" s="205"/>
      <c r="I29" s="205"/>
      <c r="J29" s="206">
        <f>AC28*J28</f>
        <v>4379.9900000000007</v>
      </c>
      <c r="K29" s="206"/>
      <c r="L29" s="207">
        <f>AC28*L28</f>
        <v>6569.9849999999997</v>
      </c>
      <c r="M29" s="207"/>
      <c r="N29" s="207"/>
      <c r="O29" s="207"/>
      <c r="P29" s="207"/>
      <c r="Q29" s="207"/>
      <c r="R29" s="207"/>
      <c r="S29" s="207"/>
      <c r="T29" s="208">
        <f>AC28*T28</f>
        <v>6569.9849999999997</v>
      </c>
      <c r="U29" s="208"/>
      <c r="V29" s="208"/>
      <c r="W29" s="208"/>
      <c r="X29" s="208"/>
      <c r="Y29" s="208"/>
      <c r="Z29" s="208"/>
      <c r="AA29" s="208"/>
      <c r="AB29" s="174"/>
      <c r="AC29" s="198"/>
    </row>
    <row r="30" spans="1:30" s="14" customFormat="1" ht="12" customHeight="1" x14ac:dyDescent="0.2">
      <c r="A30" s="36" t="s">
        <v>70</v>
      </c>
      <c r="B30" s="190" t="s">
        <v>71</v>
      </c>
      <c r="C30" s="190"/>
      <c r="D30" s="234">
        <f>D32</f>
        <v>6258.77</v>
      </c>
      <c r="E30" s="234"/>
      <c r="F30" s="234"/>
      <c r="G30" s="234"/>
      <c r="H30" s="234"/>
      <c r="I30" s="234"/>
      <c r="J30" s="231">
        <f>J32</f>
        <v>4694.0774999999994</v>
      </c>
      <c r="K30" s="231"/>
      <c r="L30" s="192">
        <f>L32</f>
        <v>9388.1549999999988</v>
      </c>
      <c r="M30" s="192"/>
      <c r="N30" s="192"/>
      <c r="O30" s="192"/>
      <c r="P30" s="192"/>
      <c r="Q30" s="192"/>
      <c r="R30" s="192"/>
      <c r="S30" s="192"/>
      <c r="T30" s="217">
        <f>T32</f>
        <v>10952.847499999998</v>
      </c>
      <c r="U30" s="217"/>
      <c r="V30" s="217"/>
      <c r="W30" s="217"/>
      <c r="X30" s="217"/>
      <c r="Y30" s="217"/>
      <c r="Z30" s="217"/>
      <c r="AA30" s="217"/>
      <c r="AB30" s="188">
        <f>D30+J30+L30+T30</f>
        <v>31293.85</v>
      </c>
      <c r="AC30" s="188"/>
      <c r="AD30" s="21"/>
    </row>
    <row r="31" spans="1:30" s="14" customFormat="1" ht="12" customHeight="1" x14ac:dyDescent="0.2">
      <c r="A31" s="182" t="s">
        <v>26</v>
      </c>
      <c r="B31" s="183" t="str">
        <f>'PLANILHA ORÇ'!C20</f>
        <v>PROJETO ESTRUTURAL - INCLUSIVE FUNDAÇÃO</v>
      </c>
      <c r="C31" s="183"/>
      <c r="D31" s="224">
        <v>0.2</v>
      </c>
      <c r="E31" s="224"/>
      <c r="F31" s="224"/>
      <c r="G31" s="224"/>
      <c r="H31" s="224"/>
      <c r="I31" s="224"/>
      <c r="J31" s="225">
        <v>0.15</v>
      </c>
      <c r="K31" s="225"/>
      <c r="L31" s="215">
        <v>0.3</v>
      </c>
      <c r="M31" s="215"/>
      <c r="N31" s="215"/>
      <c r="O31" s="215"/>
      <c r="P31" s="215"/>
      <c r="Q31" s="215"/>
      <c r="R31" s="215"/>
      <c r="S31" s="215"/>
      <c r="T31" s="216">
        <v>0.35</v>
      </c>
      <c r="U31" s="216"/>
      <c r="V31" s="216"/>
      <c r="W31" s="216"/>
      <c r="X31" s="216"/>
      <c r="Y31" s="216"/>
      <c r="Z31" s="216"/>
      <c r="AA31" s="216"/>
      <c r="AB31" s="227">
        <f>D31+H31+L31+P31+T31+X31+J31</f>
        <v>1</v>
      </c>
      <c r="AC31" s="198">
        <f>'PLANILHA ORÇ'!I20</f>
        <v>31293.85</v>
      </c>
    </row>
    <row r="32" spans="1:30" s="14" customFormat="1" ht="12" customHeight="1" x14ac:dyDescent="0.2">
      <c r="A32" s="182"/>
      <c r="B32" s="183"/>
      <c r="C32" s="183"/>
      <c r="D32" s="228">
        <f>AC31*D31</f>
        <v>6258.77</v>
      </c>
      <c r="E32" s="228"/>
      <c r="F32" s="228"/>
      <c r="G32" s="228"/>
      <c r="H32" s="228"/>
      <c r="I32" s="228"/>
      <c r="J32" s="229">
        <f>AC31*J31</f>
        <v>4694.0774999999994</v>
      </c>
      <c r="K32" s="229"/>
      <c r="L32" s="222">
        <f>AC31*L31</f>
        <v>9388.1549999999988</v>
      </c>
      <c r="M32" s="222"/>
      <c r="N32" s="222"/>
      <c r="O32" s="222"/>
      <c r="P32" s="222"/>
      <c r="Q32" s="222"/>
      <c r="R32" s="222"/>
      <c r="S32" s="222"/>
      <c r="T32" s="223">
        <f>AC31*T31</f>
        <v>10952.847499999998</v>
      </c>
      <c r="U32" s="223"/>
      <c r="V32" s="223"/>
      <c r="W32" s="223"/>
      <c r="X32" s="223"/>
      <c r="Y32" s="223"/>
      <c r="Z32" s="223"/>
      <c r="AA32" s="223"/>
      <c r="AB32" s="227"/>
      <c r="AC32" s="198"/>
    </row>
    <row r="33" spans="1:30" s="14" customFormat="1" ht="12" customHeight="1" x14ac:dyDescent="0.2">
      <c r="A33" s="36" t="s">
        <v>72</v>
      </c>
      <c r="B33" s="190" t="s">
        <v>73</v>
      </c>
      <c r="C33" s="190"/>
      <c r="D33" s="234">
        <f>D35+D37+D39</f>
        <v>4952.6760000000004</v>
      </c>
      <c r="E33" s="234"/>
      <c r="F33" s="234"/>
      <c r="G33" s="234"/>
      <c r="H33" s="234"/>
      <c r="I33" s="234"/>
      <c r="J33" s="231">
        <f>J35+J37+J39</f>
        <v>3714.5069999999996</v>
      </c>
      <c r="K33" s="231"/>
      <c r="L33" s="192">
        <f>L35+L37+L39</f>
        <v>7429.0139999999992</v>
      </c>
      <c r="M33" s="192"/>
      <c r="N33" s="192"/>
      <c r="O33" s="192"/>
      <c r="P33" s="192"/>
      <c r="Q33" s="192"/>
      <c r="R33" s="192"/>
      <c r="S33" s="192"/>
      <c r="T33" s="217">
        <f>T35+T37+T39</f>
        <v>8667.1829999999991</v>
      </c>
      <c r="U33" s="217"/>
      <c r="V33" s="217"/>
      <c r="W33" s="217"/>
      <c r="X33" s="217"/>
      <c r="Y33" s="217"/>
      <c r="Z33" s="217"/>
      <c r="AA33" s="217"/>
      <c r="AB33" s="188">
        <f>D33+J33+L33+T33</f>
        <v>24763.379999999997</v>
      </c>
      <c r="AC33" s="188"/>
      <c r="AD33" s="21"/>
    </row>
    <row r="34" spans="1:30" s="14" customFormat="1" ht="19.149999999999999" customHeight="1" x14ac:dyDescent="0.2">
      <c r="A34" s="182" t="s">
        <v>27</v>
      </c>
      <c r="B34" s="183" t="str">
        <f>'PLANILHA ORÇ'!C22</f>
        <v>PROJETO DE INSTALAÇÕES DE ÁGUA FRIA (INCLUINDO REÚSO DE ÁGUAS PLUVIAIS E DE DRENAGEM DO SISTEMA DE AR CONDICIONADO)</v>
      </c>
      <c r="C34" s="183"/>
      <c r="D34" s="224">
        <v>0.2</v>
      </c>
      <c r="E34" s="224"/>
      <c r="F34" s="224"/>
      <c r="G34" s="224"/>
      <c r="H34" s="224"/>
      <c r="I34" s="224"/>
      <c r="J34" s="225">
        <v>0.15</v>
      </c>
      <c r="K34" s="225"/>
      <c r="L34" s="215">
        <v>0.3</v>
      </c>
      <c r="M34" s="215"/>
      <c r="N34" s="215"/>
      <c r="O34" s="215"/>
      <c r="P34" s="215"/>
      <c r="Q34" s="215"/>
      <c r="R34" s="215"/>
      <c r="S34" s="215"/>
      <c r="T34" s="216">
        <v>0.35</v>
      </c>
      <c r="U34" s="216"/>
      <c r="V34" s="216"/>
      <c r="W34" s="216"/>
      <c r="X34" s="216"/>
      <c r="Y34" s="216"/>
      <c r="Z34" s="216"/>
      <c r="AA34" s="216"/>
      <c r="AB34" s="232">
        <f>D34+H34+L34+P34+T34+X34+J34</f>
        <v>1</v>
      </c>
      <c r="AC34" s="233">
        <f>'PLANILHA ORÇ'!I22</f>
        <v>8124.88</v>
      </c>
    </row>
    <row r="35" spans="1:30" s="14" customFormat="1" ht="15" customHeight="1" x14ac:dyDescent="0.2">
      <c r="A35" s="182"/>
      <c r="B35" s="183"/>
      <c r="C35" s="183"/>
      <c r="D35" s="228">
        <f>AC34*D34</f>
        <v>1624.9760000000001</v>
      </c>
      <c r="E35" s="228"/>
      <c r="F35" s="228"/>
      <c r="G35" s="228"/>
      <c r="H35" s="228"/>
      <c r="I35" s="228"/>
      <c r="J35" s="229">
        <f>AC34*J34</f>
        <v>1218.732</v>
      </c>
      <c r="K35" s="229"/>
      <c r="L35" s="222">
        <f>AC34*L34</f>
        <v>2437.4639999999999</v>
      </c>
      <c r="M35" s="222"/>
      <c r="N35" s="222"/>
      <c r="O35" s="222"/>
      <c r="P35" s="222"/>
      <c r="Q35" s="222"/>
      <c r="R35" s="222"/>
      <c r="S35" s="222"/>
      <c r="T35" s="223">
        <f>AC34*T34</f>
        <v>2843.7080000000001</v>
      </c>
      <c r="U35" s="223"/>
      <c r="V35" s="223"/>
      <c r="W35" s="223"/>
      <c r="X35" s="223"/>
      <c r="Y35" s="223"/>
      <c r="Z35" s="223"/>
      <c r="AA35" s="223"/>
      <c r="AB35" s="232"/>
      <c r="AC35" s="233"/>
    </row>
    <row r="36" spans="1:30" s="14" customFormat="1" ht="12" customHeight="1" x14ac:dyDescent="0.2">
      <c r="A36" s="182" t="s">
        <v>28</v>
      </c>
      <c r="B36" s="183" t="str">
        <f>'PLANILHA ORÇ'!C23</f>
        <v>PROJETO DE INSTALAÇÕES SANITÁRIAS</v>
      </c>
      <c r="C36" s="183"/>
      <c r="D36" s="209">
        <v>0.2</v>
      </c>
      <c r="E36" s="209"/>
      <c r="F36" s="209"/>
      <c r="G36" s="209"/>
      <c r="H36" s="209"/>
      <c r="I36" s="209"/>
      <c r="J36" s="210">
        <v>0.15</v>
      </c>
      <c r="K36" s="210"/>
      <c r="L36" s="211">
        <v>0.3</v>
      </c>
      <c r="M36" s="211"/>
      <c r="N36" s="211"/>
      <c r="O36" s="211"/>
      <c r="P36" s="211"/>
      <c r="Q36" s="211"/>
      <c r="R36" s="211"/>
      <c r="S36" s="211"/>
      <c r="T36" s="204">
        <v>0.35</v>
      </c>
      <c r="U36" s="204"/>
      <c r="V36" s="204"/>
      <c r="W36" s="204"/>
      <c r="X36" s="204"/>
      <c r="Y36" s="204"/>
      <c r="Z36" s="204"/>
      <c r="AA36" s="204"/>
      <c r="AB36" s="197">
        <f>D36+H36+L36+P36+T36+X36+J36</f>
        <v>1</v>
      </c>
      <c r="AC36" s="198">
        <f>'PLANILHA ORÇ'!I23</f>
        <v>11973.5</v>
      </c>
    </row>
    <row r="37" spans="1:30" s="14" customFormat="1" ht="12" customHeight="1" x14ac:dyDescent="0.2">
      <c r="A37" s="182"/>
      <c r="B37" s="183"/>
      <c r="C37" s="183"/>
      <c r="D37" s="205">
        <f>AC36*D36</f>
        <v>2394.7000000000003</v>
      </c>
      <c r="E37" s="205"/>
      <c r="F37" s="205"/>
      <c r="G37" s="205"/>
      <c r="H37" s="205"/>
      <c r="I37" s="205"/>
      <c r="J37" s="206">
        <f>AC36*J36</f>
        <v>1796.0249999999999</v>
      </c>
      <c r="K37" s="206"/>
      <c r="L37" s="207">
        <f>AC36*L36</f>
        <v>3592.0499999999997</v>
      </c>
      <c r="M37" s="207"/>
      <c r="N37" s="207"/>
      <c r="O37" s="207"/>
      <c r="P37" s="207"/>
      <c r="Q37" s="207"/>
      <c r="R37" s="207"/>
      <c r="S37" s="207"/>
      <c r="T37" s="208">
        <f>AC36*T36</f>
        <v>4190.7249999999995</v>
      </c>
      <c r="U37" s="208"/>
      <c r="V37" s="208"/>
      <c r="W37" s="208"/>
      <c r="X37" s="208"/>
      <c r="Y37" s="208"/>
      <c r="Z37" s="208"/>
      <c r="AA37" s="208"/>
      <c r="AB37" s="197"/>
      <c r="AC37" s="198"/>
    </row>
    <row r="38" spans="1:30" s="14" customFormat="1" ht="12" customHeight="1" x14ac:dyDescent="0.2">
      <c r="A38" s="182" t="s">
        <v>29</v>
      </c>
      <c r="B38" s="183" t="str">
        <f>'PLANILHA ORÇ'!C24</f>
        <v>PROJETO DE DRENAGEM DE ÁGUAS PLUVIAIS INCLUSIVE DE CLIMATIZAÇÃO</v>
      </c>
      <c r="C38" s="183"/>
      <c r="D38" s="224">
        <v>0.2</v>
      </c>
      <c r="E38" s="224"/>
      <c r="F38" s="224"/>
      <c r="G38" s="224"/>
      <c r="H38" s="224"/>
      <c r="I38" s="224"/>
      <c r="J38" s="225">
        <v>0.15</v>
      </c>
      <c r="K38" s="225"/>
      <c r="L38" s="215">
        <v>0.3</v>
      </c>
      <c r="M38" s="215"/>
      <c r="N38" s="215"/>
      <c r="O38" s="215"/>
      <c r="P38" s="215"/>
      <c r="Q38" s="215"/>
      <c r="R38" s="215"/>
      <c r="S38" s="215"/>
      <c r="T38" s="216">
        <v>0.35</v>
      </c>
      <c r="U38" s="216"/>
      <c r="V38" s="216"/>
      <c r="W38" s="216"/>
      <c r="X38" s="216"/>
      <c r="Y38" s="216"/>
      <c r="Z38" s="216"/>
      <c r="AA38" s="216"/>
      <c r="AB38" s="197">
        <f>D38+H38+L38+P38+T38+X38+J38</f>
        <v>1</v>
      </c>
      <c r="AC38" s="198">
        <f>'PLANILHA ORÇ'!I24</f>
        <v>4665</v>
      </c>
    </row>
    <row r="39" spans="1:30" s="14" customFormat="1" ht="12" customHeight="1" x14ac:dyDescent="0.2">
      <c r="A39" s="182"/>
      <c r="B39" s="183"/>
      <c r="C39" s="183"/>
      <c r="D39" s="228">
        <f>AC38*D38</f>
        <v>933</v>
      </c>
      <c r="E39" s="228"/>
      <c r="F39" s="228"/>
      <c r="G39" s="228"/>
      <c r="H39" s="228"/>
      <c r="I39" s="228"/>
      <c r="J39" s="229">
        <f>AC38*J38</f>
        <v>699.75</v>
      </c>
      <c r="K39" s="229"/>
      <c r="L39" s="222">
        <f>AC38*L38</f>
        <v>1399.5</v>
      </c>
      <c r="M39" s="222"/>
      <c r="N39" s="222"/>
      <c r="O39" s="222"/>
      <c r="P39" s="222"/>
      <c r="Q39" s="222"/>
      <c r="R39" s="222"/>
      <c r="S39" s="222"/>
      <c r="T39" s="223">
        <f>AC38*T38</f>
        <v>1632.75</v>
      </c>
      <c r="U39" s="223"/>
      <c r="V39" s="223"/>
      <c r="W39" s="223"/>
      <c r="X39" s="223"/>
      <c r="Y39" s="223"/>
      <c r="Z39" s="223"/>
      <c r="AA39" s="223"/>
      <c r="AB39" s="197"/>
      <c r="AC39" s="198"/>
    </row>
    <row r="40" spans="1:30" s="14" customFormat="1" ht="12" customHeight="1" x14ac:dyDescent="0.2">
      <c r="A40" s="36" t="s">
        <v>74</v>
      </c>
      <c r="B40" s="190" t="s">
        <v>75</v>
      </c>
      <c r="C40" s="190"/>
      <c r="D40" s="230">
        <f>D42+D44+D46+D48+D50+D52</f>
        <v>11055.946</v>
      </c>
      <c r="E40" s="230"/>
      <c r="F40" s="230"/>
      <c r="G40" s="230"/>
      <c r="H40" s="230"/>
      <c r="I40" s="230"/>
      <c r="J40" s="231">
        <f>J42+J44+J46+J48+J50+J52</f>
        <v>8291.9595000000008</v>
      </c>
      <c r="K40" s="231"/>
      <c r="L40" s="192">
        <f>L42+L44+L46+L48+L50+L52</f>
        <v>16583.919000000002</v>
      </c>
      <c r="M40" s="192"/>
      <c r="N40" s="192"/>
      <c r="O40" s="192"/>
      <c r="P40" s="192"/>
      <c r="Q40" s="192"/>
      <c r="R40" s="192"/>
      <c r="S40" s="192"/>
      <c r="T40" s="217">
        <f>T42+T44+T46+T48+T50+T52</f>
        <v>19347.905500000001</v>
      </c>
      <c r="U40" s="217"/>
      <c r="V40" s="217"/>
      <c r="W40" s="217"/>
      <c r="X40" s="217"/>
      <c r="Y40" s="217"/>
      <c r="Z40" s="217"/>
      <c r="AA40" s="217"/>
      <c r="AB40" s="188">
        <f>D40+J40+L40+T40</f>
        <v>55279.73</v>
      </c>
      <c r="AC40" s="188"/>
      <c r="AD40" s="37"/>
    </row>
    <row r="41" spans="1:30" s="14" customFormat="1" ht="12" customHeight="1" x14ac:dyDescent="0.2">
      <c r="A41" s="182" t="s">
        <v>30</v>
      </c>
      <c r="B41" s="183" t="str">
        <f>'PLANILHA ORÇ'!C26</f>
        <v>PROJETO DE INSTALAÇÕES ELÉTRICAS</v>
      </c>
      <c r="C41" s="183"/>
      <c r="D41" s="209">
        <v>0.2</v>
      </c>
      <c r="E41" s="209"/>
      <c r="F41" s="209"/>
      <c r="G41" s="209"/>
      <c r="H41" s="209"/>
      <c r="I41" s="209"/>
      <c r="J41" s="210">
        <v>0.15</v>
      </c>
      <c r="K41" s="210"/>
      <c r="L41" s="211">
        <v>0.3</v>
      </c>
      <c r="M41" s="211"/>
      <c r="N41" s="211"/>
      <c r="O41" s="211"/>
      <c r="P41" s="211"/>
      <c r="Q41" s="211"/>
      <c r="R41" s="211"/>
      <c r="S41" s="211"/>
      <c r="T41" s="204">
        <v>0.35</v>
      </c>
      <c r="U41" s="204"/>
      <c r="V41" s="204"/>
      <c r="W41" s="204"/>
      <c r="X41" s="204"/>
      <c r="Y41" s="204"/>
      <c r="Z41" s="204"/>
      <c r="AA41" s="204"/>
      <c r="AB41" s="197">
        <f>D41+H41+L41+P41+T41+X41+J41</f>
        <v>1</v>
      </c>
      <c r="AC41" s="198">
        <f>'PLANILHA ORÇ'!I26</f>
        <v>24085.9</v>
      </c>
    </row>
    <row r="42" spans="1:30" s="14" customFormat="1" ht="12" customHeight="1" x14ac:dyDescent="0.2">
      <c r="A42" s="182"/>
      <c r="B42" s="183"/>
      <c r="C42" s="183"/>
      <c r="D42" s="205">
        <f>AC41*D41</f>
        <v>4817.18</v>
      </c>
      <c r="E42" s="205"/>
      <c r="F42" s="205"/>
      <c r="G42" s="205"/>
      <c r="H42" s="205"/>
      <c r="I42" s="205"/>
      <c r="J42" s="206">
        <f>AC41*J41</f>
        <v>3612.8850000000002</v>
      </c>
      <c r="K42" s="206"/>
      <c r="L42" s="207">
        <f>AC41*L41</f>
        <v>7225.77</v>
      </c>
      <c r="M42" s="207"/>
      <c r="N42" s="207"/>
      <c r="O42" s="207"/>
      <c r="P42" s="207"/>
      <c r="Q42" s="207"/>
      <c r="R42" s="207"/>
      <c r="S42" s="207"/>
      <c r="T42" s="208">
        <f>AC41*T41</f>
        <v>8430.0650000000005</v>
      </c>
      <c r="U42" s="208"/>
      <c r="V42" s="208"/>
      <c r="W42" s="208"/>
      <c r="X42" s="208"/>
      <c r="Y42" s="208"/>
      <c r="Z42" s="208"/>
      <c r="AA42" s="208"/>
      <c r="AB42" s="197"/>
      <c r="AC42" s="198"/>
    </row>
    <row r="43" spans="1:30" s="14" customFormat="1" ht="12" customHeight="1" x14ac:dyDescent="0.2">
      <c r="A43" s="182" t="s">
        <v>31</v>
      </c>
      <c r="B43" s="183" t="str">
        <f>'PLANILHA ORÇ'!C27</f>
        <v>PROJETO DE ENERGIA FOTOVOLTAICA</v>
      </c>
      <c r="C43" s="183"/>
      <c r="D43" s="224">
        <v>0.2</v>
      </c>
      <c r="E43" s="224"/>
      <c r="F43" s="224"/>
      <c r="G43" s="224"/>
      <c r="H43" s="224"/>
      <c r="I43" s="224"/>
      <c r="J43" s="225">
        <v>0.15</v>
      </c>
      <c r="K43" s="225"/>
      <c r="L43" s="215">
        <v>0.3</v>
      </c>
      <c r="M43" s="215"/>
      <c r="N43" s="215"/>
      <c r="O43" s="215"/>
      <c r="P43" s="215"/>
      <c r="Q43" s="215"/>
      <c r="R43" s="215"/>
      <c r="S43" s="215"/>
      <c r="T43" s="216">
        <v>0.35</v>
      </c>
      <c r="U43" s="216"/>
      <c r="V43" s="216"/>
      <c r="W43" s="216"/>
      <c r="X43" s="216"/>
      <c r="Y43" s="216"/>
      <c r="Z43" s="216"/>
      <c r="AA43" s="216"/>
      <c r="AB43" s="197">
        <f>D43+H43+L43+P43+T43+X43+J43</f>
        <v>1</v>
      </c>
      <c r="AC43" s="198">
        <f>'PLANILHA ORÇ'!I27</f>
        <v>5908.85</v>
      </c>
    </row>
    <row r="44" spans="1:30" s="14" customFormat="1" ht="12" customHeight="1" x14ac:dyDescent="0.2">
      <c r="A44" s="182"/>
      <c r="B44" s="183"/>
      <c r="C44" s="183"/>
      <c r="D44" s="228">
        <f>AC43*D43</f>
        <v>1181.7700000000002</v>
      </c>
      <c r="E44" s="228"/>
      <c r="F44" s="228"/>
      <c r="G44" s="228"/>
      <c r="H44" s="228"/>
      <c r="I44" s="228"/>
      <c r="J44" s="229">
        <f>AC43*J43</f>
        <v>886.32749999999999</v>
      </c>
      <c r="K44" s="229"/>
      <c r="L44" s="222">
        <f>AC43*L43</f>
        <v>1772.655</v>
      </c>
      <c r="M44" s="222"/>
      <c r="N44" s="222"/>
      <c r="O44" s="222"/>
      <c r="P44" s="222"/>
      <c r="Q44" s="222"/>
      <c r="R44" s="222"/>
      <c r="S44" s="222"/>
      <c r="T44" s="223">
        <f>AC43*T43</f>
        <v>2068.0974999999999</v>
      </c>
      <c r="U44" s="223"/>
      <c r="V44" s="223"/>
      <c r="W44" s="223"/>
      <c r="X44" s="223"/>
      <c r="Y44" s="223"/>
      <c r="Z44" s="223"/>
      <c r="AA44" s="223"/>
      <c r="AB44" s="197"/>
      <c r="AC44" s="198"/>
    </row>
    <row r="45" spans="1:30" s="14" customFormat="1" ht="12" customHeight="1" x14ac:dyDescent="0.2">
      <c r="A45" s="182" t="s">
        <v>32</v>
      </c>
      <c r="B45" s="183" t="str">
        <f>'PLANILHA ORÇ'!C28</f>
        <v>PROJETO DE SUBESTAÇÃO ELÉTRICA</v>
      </c>
      <c r="C45" s="183"/>
      <c r="D45" s="209">
        <v>0.2</v>
      </c>
      <c r="E45" s="209"/>
      <c r="F45" s="209"/>
      <c r="G45" s="209"/>
      <c r="H45" s="209"/>
      <c r="I45" s="209"/>
      <c r="J45" s="210">
        <v>0.15</v>
      </c>
      <c r="K45" s="210"/>
      <c r="L45" s="211">
        <v>0.3</v>
      </c>
      <c r="M45" s="211"/>
      <c r="N45" s="211"/>
      <c r="O45" s="211"/>
      <c r="P45" s="211"/>
      <c r="Q45" s="211"/>
      <c r="R45" s="211"/>
      <c r="S45" s="211"/>
      <c r="T45" s="204">
        <v>0.35</v>
      </c>
      <c r="U45" s="204"/>
      <c r="V45" s="204"/>
      <c r="W45" s="204"/>
      <c r="X45" s="204"/>
      <c r="Y45" s="204"/>
      <c r="Z45" s="204"/>
      <c r="AA45" s="204"/>
      <c r="AB45" s="197">
        <f>D45+H45+L45+P45+T45+X45+J45</f>
        <v>1</v>
      </c>
      <c r="AC45" s="198">
        <f>'PLANILHA ORÇ'!I28</f>
        <v>8203.1299999999992</v>
      </c>
    </row>
    <row r="46" spans="1:30" s="14" customFormat="1" ht="12" customHeight="1" x14ac:dyDescent="0.2">
      <c r="A46" s="182"/>
      <c r="B46" s="183"/>
      <c r="C46" s="183"/>
      <c r="D46" s="205">
        <f>AC45*D45</f>
        <v>1640.626</v>
      </c>
      <c r="E46" s="205"/>
      <c r="F46" s="205"/>
      <c r="G46" s="205"/>
      <c r="H46" s="205"/>
      <c r="I46" s="205"/>
      <c r="J46" s="206">
        <f>AC45*J45</f>
        <v>1230.4694999999999</v>
      </c>
      <c r="K46" s="206"/>
      <c r="L46" s="207">
        <f>AC45*L45</f>
        <v>2460.9389999999999</v>
      </c>
      <c r="M46" s="207"/>
      <c r="N46" s="207"/>
      <c r="O46" s="207"/>
      <c r="P46" s="207"/>
      <c r="Q46" s="207"/>
      <c r="R46" s="207"/>
      <c r="S46" s="207"/>
      <c r="T46" s="208">
        <f>AC45*T45</f>
        <v>2871.0954999999994</v>
      </c>
      <c r="U46" s="208"/>
      <c r="V46" s="208"/>
      <c r="W46" s="208"/>
      <c r="X46" s="208"/>
      <c r="Y46" s="208"/>
      <c r="Z46" s="208"/>
      <c r="AA46" s="208"/>
      <c r="AB46" s="197"/>
      <c r="AC46" s="198"/>
    </row>
    <row r="47" spans="1:30" s="14" customFormat="1" ht="12" customHeight="1" x14ac:dyDescent="0.2">
      <c r="A47" s="182" t="s">
        <v>33</v>
      </c>
      <c r="B47" s="183" t="str">
        <f>'PLANILHA ORÇ'!C29</f>
        <v>PROJETO DE TELEFONIA, LÓGICA E INTERNET</v>
      </c>
      <c r="C47" s="183"/>
      <c r="D47" s="224">
        <v>0.2</v>
      </c>
      <c r="E47" s="224"/>
      <c r="F47" s="224"/>
      <c r="G47" s="224"/>
      <c r="H47" s="224"/>
      <c r="I47" s="224"/>
      <c r="J47" s="225">
        <v>0.15</v>
      </c>
      <c r="K47" s="225"/>
      <c r="L47" s="215">
        <v>0.3</v>
      </c>
      <c r="M47" s="215"/>
      <c r="N47" s="215"/>
      <c r="O47" s="215"/>
      <c r="P47" s="215"/>
      <c r="Q47" s="215"/>
      <c r="R47" s="215"/>
      <c r="S47" s="215"/>
      <c r="T47" s="216">
        <v>0.35</v>
      </c>
      <c r="U47" s="216"/>
      <c r="V47" s="216"/>
      <c r="W47" s="216"/>
      <c r="X47" s="216"/>
      <c r="Y47" s="216"/>
      <c r="Z47" s="216"/>
      <c r="AA47" s="216"/>
      <c r="AB47" s="197">
        <f>D47+H47+L47+P47+T47+X47+J47</f>
        <v>1</v>
      </c>
      <c r="AC47" s="198">
        <f>'PLANILHA ORÇ'!I29</f>
        <v>11881.6</v>
      </c>
    </row>
    <row r="48" spans="1:30" s="14" customFormat="1" ht="12" customHeight="1" x14ac:dyDescent="0.2">
      <c r="A48" s="182"/>
      <c r="B48" s="183"/>
      <c r="C48" s="183"/>
      <c r="D48" s="228">
        <f>AC47*D47</f>
        <v>2376.3200000000002</v>
      </c>
      <c r="E48" s="228"/>
      <c r="F48" s="228"/>
      <c r="G48" s="228"/>
      <c r="H48" s="228"/>
      <c r="I48" s="228"/>
      <c r="J48" s="229">
        <f>AC47*J47</f>
        <v>1782.24</v>
      </c>
      <c r="K48" s="229"/>
      <c r="L48" s="222">
        <f>AC47*L47</f>
        <v>3564.48</v>
      </c>
      <c r="M48" s="222"/>
      <c r="N48" s="222"/>
      <c r="O48" s="222"/>
      <c r="P48" s="222"/>
      <c r="Q48" s="222"/>
      <c r="R48" s="222"/>
      <c r="S48" s="222"/>
      <c r="T48" s="223">
        <f>AC47*T47</f>
        <v>4158.5599999999995</v>
      </c>
      <c r="U48" s="223"/>
      <c r="V48" s="223"/>
      <c r="W48" s="223"/>
      <c r="X48" s="223"/>
      <c r="Y48" s="223"/>
      <c r="Z48" s="223"/>
      <c r="AA48" s="223"/>
      <c r="AB48" s="197"/>
      <c r="AC48" s="198"/>
    </row>
    <row r="49" spans="1:30" s="14" customFormat="1" ht="12" customHeight="1" x14ac:dyDescent="0.2">
      <c r="A49" s="182" t="s">
        <v>35</v>
      </c>
      <c r="B49" s="183" t="str">
        <f>'PLANILHA ORÇ'!C30</f>
        <v>PROJETO DE SONORIZAÇÃO</v>
      </c>
      <c r="C49" s="183"/>
      <c r="D49" s="209">
        <v>0.2</v>
      </c>
      <c r="E49" s="209"/>
      <c r="F49" s="209"/>
      <c r="G49" s="209"/>
      <c r="H49" s="209"/>
      <c r="I49" s="209"/>
      <c r="J49" s="210">
        <v>0.15</v>
      </c>
      <c r="K49" s="210"/>
      <c r="L49" s="211">
        <v>0.3</v>
      </c>
      <c r="M49" s="211"/>
      <c r="N49" s="211"/>
      <c r="O49" s="211"/>
      <c r="P49" s="211"/>
      <c r="Q49" s="211"/>
      <c r="R49" s="211"/>
      <c r="S49" s="211"/>
      <c r="T49" s="204">
        <v>0.35</v>
      </c>
      <c r="U49" s="204"/>
      <c r="V49" s="204"/>
      <c r="W49" s="204"/>
      <c r="X49" s="204"/>
      <c r="Y49" s="204"/>
      <c r="Z49" s="204"/>
      <c r="AA49" s="204"/>
      <c r="AB49" s="227">
        <f>D49+H49+L49+P49+T49+X49+J49</f>
        <v>1</v>
      </c>
      <c r="AC49" s="198">
        <f>'PLANILHA ORÇ'!I30</f>
        <v>2312.75</v>
      </c>
    </row>
    <row r="50" spans="1:30" s="14" customFormat="1" ht="12" customHeight="1" x14ac:dyDescent="0.2">
      <c r="A50" s="182"/>
      <c r="B50" s="183"/>
      <c r="C50" s="183"/>
      <c r="D50" s="207">
        <f>AC49*D49</f>
        <v>462.55</v>
      </c>
      <c r="E50" s="207"/>
      <c r="F50" s="207"/>
      <c r="G50" s="207"/>
      <c r="H50" s="207"/>
      <c r="I50" s="207"/>
      <c r="J50" s="207">
        <f>AC49*J49</f>
        <v>346.91249999999997</v>
      </c>
      <c r="K50" s="207"/>
      <c r="L50" s="207">
        <f>AC49*L49</f>
        <v>693.82499999999993</v>
      </c>
      <c r="M50" s="207"/>
      <c r="N50" s="207"/>
      <c r="O50" s="207"/>
      <c r="P50" s="207"/>
      <c r="Q50" s="207"/>
      <c r="R50" s="207"/>
      <c r="S50" s="207"/>
      <c r="T50" s="208">
        <f>AC49*T49</f>
        <v>809.46249999999998</v>
      </c>
      <c r="U50" s="208"/>
      <c r="V50" s="208"/>
      <c r="W50" s="208"/>
      <c r="X50" s="208"/>
      <c r="Y50" s="208"/>
      <c r="Z50" s="208"/>
      <c r="AA50" s="208"/>
      <c r="AB50" s="227"/>
      <c r="AC50" s="198"/>
    </row>
    <row r="51" spans="1:30" s="14" customFormat="1" ht="12" customHeight="1" x14ac:dyDescent="0.2">
      <c r="A51" s="182" t="s">
        <v>76</v>
      </c>
      <c r="B51" s="183" t="str">
        <f>'PLANILHA ORÇ'!C31</f>
        <v>PROJETO DE CFTV</v>
      </c>
      <c r="C51" s="183"/>
      <c r="D51" s="224">
        <v>0.2</v>
      </c>
      <c r="E51" s="224"/>
      <c r="F51" s="224"/>
      <c r="G51" s="224"/>
      <c r="H51" s="224"/>
      <c r="I51" s="224"/>
      <c r="J51" s="225">
        <v>0.15</v>
      </c>
      <c r="K51" s="225"/>
      <c r="L51" s="215">
        <v>0.3</v>
      </c>
      <c r="M51" s="215"/>
      <c r="N51" s="215"/>
      <c r="O51" s="215"/>
      <c r="P51" s="215"/>
      <c r="Q51" s="215"/>
      <c r="R51" s="215"/>
      <c r="S51" s="215"/>
      <c r="T51" s="216">
        <v>0.35</v>
      </c>
      <c r="U51" s="216"/>
      <c r="V51" s="216"/>
      <c r="W51" s="216"/>
      <c r="X51" s="216"/>
      <c r="Y51" s="216"/>
      <c r="Z51" s="216"/>
      <c r="AA51" s="216"/>
      <c r="AB51" s="174">
        <f>D51+H51+L51+P51+T51+X51+J51</f>
        <v>1</v>
      </c>
      <c r="AC51" s="198">
        <f>'PLANILHA ORÇ'!I31</f>
        <v>2887.5</v>
      </c>
    </row>
    <row r="52" spans="1:30" s="14" customFormat="1" ht="12" customHeight="1" x14ac:dyDescent="0.2">
      <c r="A52" s="182"/>
      <c r="B52" s="183"/>
      <c r="C52" s="183"/>
      <c r="D52" s="222">
        <f>AC51*D51</f>
        <v>577.5</v>
      </c>
      <c r="E52" s="222"/>
      <c r="F52" s="222"/>
      <c r="G52" s="222"/>
      <c r="H52" s="222"/>
      <c r="I52" s="222"/>
      <c r="J52" s="222">
        <f>AC51*J51</f>
        <v>433.125</v>
      </c>
      <c r="K52" s="222"/>
      <c r="L52" s="222">
        <f>AC51*L51</f>
        <v>866.25</v>
      </c>
      <c r="M52" s="222"/>
      <c r="N52" s="222"/>
      <c r="O52" s="222"/>
      <c r="P52" s="222"/>
      <c r="Q52" s="222"/>
      <c r="R52" s="222"/>
      <c r="S52" s="222"/>
      <c r="T52" s="223">
        <f>AC51*T51</f>
        <v>1010.6249999999999</v>
      </c>
      <c r="U52" s="223"/>
      <c r="V52" s="223"/>
      <c r="W52" s="223"/>
      <c r="X52" s="223"/>
      <c r="Y52" s="223"/>
      <c r="Z52" s="223"/>
      <c r="AA52" s="223"/>
      <c r="AB52" s="174"/>
      <c r="AC52" s="198"/>
    </row>
    <row r="53" spans="1:30" s="14" customFormat="1" ht="12" customHeight="1" x14ac:dyDescent="0.2">
      <c r="A53" s="36" t="s">
        <v>77</v>
      </c>
      <c r="B53" s="190" t="s">
        <v>78</v>
      </c>
      <c r="C53" s="190"/>
      <c r="D53" s="192">
        <f>D55+D57+D59</f>
        <v>3218.1</v>
      </c>
      <c r="E53" s="192"/>
      <c r="F53" s="192"/>
      <c r="G53" s="192"/>
      <c r="H53" s="192"/>
      <c r="I53" s="192"/>
      <c r="J53" s="192">
        <f>J55+J57+J59</f>
        <v>2413.5749999999998</v>
      </c>
      <c r="K53" s="192"/>
      <c r="L53" s="192">
        <f>L55+L57+L59</f>
        <v>4827.1499999999996</v>
      </c>
      <c r="M53" s="192"/>
      <c r="N53" s="192"/>
      <c r="O53" s="192"/>
      <c r="P53" s="192"/>
      <c r="Q53" s="192"/>
      <c r="R53" s="192"/>
      <c r="S53" s="192"/>
      <c r="T53" s="217">
        <f>T55+T57+T59</f>
        <v>5631.6749999999993</v>
      </c>
      <c r="U53" s="217"/>
      <c r="V53" s="217"/>
      <c r="W53" s="217"/>
      <c r="X53" s="217"/>
      <c r="Y53" s="217"/>
      <c r="Z53" s="217"/>
      <c r="AA53" s="217"/>
      <c r="AB53" s="188">
        <f>D53+J53+L53+T53</f>
        <v>16090.499999999998</v>
      </c>
      <c r="AC53" s="188"/>
      <c r="AD53" s="21"/>
    </row>
    <row r="54" spans="1:30" s="14" customFormat="1" ht="12" customHeight="1" x14ac:dyDescent="0.2">
      <c r="A54" s="182" t="s">
        <v>36</v>
      </c>
      <c r="B54" s="183" t="str">
        <f>'PLANILHA ORÇ'!C33</f>
        <v>PROJETO DE TRANSPORTE VERTICAL</v>
      </c>
      <c r="C54" s="183"/>
      <c r="D54" s="224">
        <v>0.2</v>
      </c>
      <c r="E54" s="224"/>
      <c r="F54" s="224"/>
      <c r="G54" s="224"/>
      <c r="H54" s="224"/>
      <c r="I54" s="224"/>
      <c r="J54" s="225">
        <v>0.15</v>
      </c>
      <c r="K54" s="225"/>
      <c r="L54" s="215">
        <v>0.3</v>
      </c>
      <c r="M54" s="215"/>
      <c r="N54" s="215"/>
      <c r="O54" s="215"/>
      <c r="P54" s="215"/>
      <c r="Q54" s="215"/>
      <c r="R54" s="215"/>
      <c r="S54" s="215"/>
      <c r="T54" s="216">
        <v>0.35</v>
      </c>
      <c r="U54" s="216"/>
      <c r="V54" s="216"/>
      <c r="W54" s="216"/>
      <c r="X54" s="216"/>
      <c r="Y54" s="216"/>
      <c r="Z54" s="216"/>
      <c r="AA54" s="216"/>
      <c r="AB54" s="197">
        <f>D54+H54+L54+P54+T54+X54+J54</f>
        <v>1</v>
      </c>
      <c r="AC54" s="198">
        <f>'PLANILHA ORÇ'!I33</f>
        <v>2887.5</v>
      </c>
    </row>
    <row r="55" spans="1:30" s="14" customFormat="1" ht="12" customHeight="1" x14ac:dyDescent="0.2">
      <c r="A55" s="182"/>
      <c r="B55" s="183"/>
      <c r="C55" s="183"/>
      <c r="D55" s="222">
        <f>AC54*D54</f>
        <v>577.5</v>
      </c>
      <c r="E55" s="222"/>
      <c r="F55" s="222"/>
      <c r="G55" s="222"/>
      <c r="H55" s="222"/>
      <c r="I55" s="222"/>
      <c r="J55" s="222">
        <f>AC54*J54</f>
        <v>433.125</v>
      </c>
      <c r="K55" s="222"/>
      <c r="L55" s="222">
        <f>AC54*L54</f>
        <v>866.25</v>
      </c>
      <c r="M55" s="222"/>
      <c r="N55" s="222"/>
      <c r="O55" s="222"/>
      <c r="P55" s="222"/>
      <c r="Q55" s="222"/>
      <c r="R55" s="222"/>
      <c r="S55" s="222"/>
      <c r="T55" s="223">
        <f>AC54*T54</f>
        <v>1010.6249999999999</v>
      </c>
      <c r="U55" s="223"/>
      <c r="V55" s="223"/>
      <c r="W55" s="223"/>
      <c r="X55" s="223"/>
      <c r="Y55" s="223"/>
      <c r="Z55" s="223"/>
      <c r="AA55" s="223"/>
      <c r="AB55" s="197"/>
      <c r="AC55" s="198"/>
    </row>
    <row r="56" spans="1:30" s="14" customFormat="1" ht="12" customHeight="1" x14ac:dyDescent="0.2">
      <c r="A56" s="182" t="s">
        <v>37</v>
      </c>
      <c r="B56" s="183" t="str">
        <f>'PLANILHA ORÇ'!C34</f>
        <v>PROJETO DE INSTALAÇÕES DE GÁS LIQUEFEITO DE PETRÓLEO</v>
      </c>
      <c r="C56" s="183"/>
      <c r="D56" s="209">
        <v>0.2</v>
      </c>
      <c r="E56" s="209"/>
      <c r="F56" s="209"/>
      <c r="G56" s="209"/>
      <c r="H56" s="209"/>
      <c r="I56" s="209"/>
      <c r="J56" s="210">
        <v>0.15</v>
      </c>
      <c r="K56" s="210"/>
      <c r="L56" s="211">
        <v>0.3</v>
      </c>
      <c r="M56" s="211"/>
      <c r="N56" s="211"/>
      <c r="O56" s="211"/>
      <c r="P56" s="211"/>
      <c r="Q56" s="211"/>
      <c r="R56" s="211"/>
      <c r="S56" s="211"/>
      <c r="T56" s="204">
        <v>0.35</v>
      </c>
      <c r="U56" s="204"/>
      <c r="V56" s="204"/>
      <c r="W56" s="204"/>
      <c r="X56" s="204"/>
      <c r="Y56" s="204"/>
      <c r="Z56" s="204"/>
      <c r="AA56" s="204"/>
      <c r="AB56" s="197">
        <f>D56+H56+L56+P56+T56+X56+J56</f>
        <v>1</v>
      </c>
      <c r="AC56" s="198">
        <f>'PLANILHA ORÇ'!I34</f>
        <v>1985</v>
      </c>
    </row>
    <row r="57" spans="1:30" s="14" customFormat="1" ht="12" customHeight="1" x14ac:dyDescent="0.2">
      <c r="A57" s="182"/>
      <c r="B57" s="183"/>
      <c r="C57" s="183"/>
      <c r="D57" s="226">
        <f>AC56*D56</f>
        <v>397</v>
      </c>
      <c r="E57" s="226"/>
      <c r="F57" s="226"/>
      <c r="G57" s="226"/>
      <c r="H57" s="226"/>
      <c r="I57" s="226"/>
      <c r="J57" s="207">
        <f>AC56*J56</f>
        <v>297.75</v>
      </c>
      <c r="K57" s="207"/>
      <c r="L57" s="207">
        <f>AC56*L56</f>
        <v>595.5</v>
      </c>
      <c r="M57" s="207"/>
      <c r="N57" s="207"/>
      <c r="O57" s="207"/>
      <c r="P57" s="207"/>
      <c r="Q57" s="207"/>
      <c r="R57" s="207"/>
      <c r="S57" s="207"/>
      <c r="T57" s="208">
        <f>AC56*T56</f>
        <v>694.75</v>
      </c>
      <c r="U57" s="208"/>
      <c r="V57" s="208"/>
      <c r="W57" s="208"/>
      <c r="X57" s="208"/>
      <c r="Y57" s="208"/>
      <c r="Z57" s="208"/>
      <c r="AA57" s="208"/>
      <c r="AB57" s="197"/>
      <c r="AC57" s="198"/>
    </row>
    <row r="58" spans="1:30" s="14" customFormat="1" ht="12" customHeight="1" x14ac:dyDescent="0.2">
      <c r="A58" s="182" t="s">
        <v>38</v>
      </c>
      <c r="B58" s="183" t="str">
        <f>'PLANILHA ORÇ'!C35</f>
        <v>PROJETO DE CLIMATIZAÇÃO E EXAUSTÃO</v>
      </c>
      <c r="C58" s="183"/>
      <c r="D58" s="224">
        <v>0.2</v>
      </c>
      <c r="E58" s="224"/>
      <c r="F58" s="224"/>
      <c r="G58" s="224"/>
      <c r="H58" s="224"/>
      <c r="I58" s="224"/>
      <c r="J58" s="225">
        <v>0.15</v>
      </c>
      <c r="K58" s="225"/>
      <c r="L58" s="215">
        <v>0.3</v>
      </c>
      <c r="M58" s="215"/>
      <c r="N58" s="215"/>
      <c r="O58" s="215"/>
      <c r="P58" s="215"/>
      <c r="Q58" s="215"/>
      <c r="R58" s="215"/>
      <c r="S58" s="215"/>
      <c r="T58" s="216">
        <v>0.35</v>
      </c>
      <c r="U58" s="216"/>
      <c r="V58" s="216"/>
      <c r="W58" s="216"/>
      <c r="X58" s="216"/>
      <c r="Y58" s="216"/>
      <c r="Z58" s="216"/>
      <c r="AA58" s="216"/>
      <c r="AB58" s="197">
        <f>D58+H58+L58+P58+T58+X58+J58</f>
        <v>1</v>
      </c>
      <c r="AC58" s="198">
        <f>'PLANILHA ORÇ'!I35</f>
        <v>11218</v>
      </c>
    </row>
    <row r="59" spans="1:30" s="14" customFormat="1" ht="12" customHeight="1" x14ac:dyDescent="0.2">
      <c r="A59" s="182"/>
      <c r="B59" s="183"/>
      <c r="C59" s="183"/>
      <c r="D59" s="222">
        <f>AC58*D58</f>
        <v>2243.6</v>
      </c>
      <c r="E59" s="222"/>
      <c r="F59" s="222"/>
      <c r="G59" s="222"/>
      <c r="H59" s="222"/>
      <c r="I59" s="222"/>
      <c r="J59" s="222">
        <f>AC58*J58</f>
        <v>1682.7</v>
      </c>
      <c r="K59" s="222"/>
      <c r="L59" s="222">
        <f>AC58*L58</f>
        <v>3365.4</v>
      </c>
      <c r="M59" s="222"/>
      <c r="N59" s="222"/>
      <c r="O59" s="222"/>
      <c r="P59" s="222"/>
      <c r="Q59" s="222"/>
      <c r="R59" s="222"/>
      <c r="S59" s="222"/>
      <c r="T59" s="223">
        <f>AC58*T58</f>
        <v>3926.2999999999997</v>
      </c>
      <c r="U59" s="223"/>
      <c r="V59" s="223"/>
      <c r="W59" s="223"/>
      <c r="X59" s="223"/>
      <c r="Y59" s="223"/>
      <c r="Z59" s="223"/>
      <c r="AA59" s="223"/>
      <c r="AB59" s="197"/>
      <c r="AC59" s="198"/>
    </row>
    <row r="60" spans="1:30" s="14" customFormat="1" ht="12" customHeight="1" x14ac:dyDescent="0.2">
      <c r="A60" s="36" t="s">
        <v>79</v>
      </c>
      <c r="B60" s="190" t="s">
        <v>80</v>
      </c>
      <c r="C60" s="190"/>
      <c r="D60" s="192">
        <f>D62+D64</f>
        <v>5530</v>
      </c>
      <c r="E60" s="192"/>
      <c r="F60" s="192"/>
      <c r="G60" s="192"/>
      <c r="H60" s="192"/>
      <c r="I60" s="192"/>
      <c r="J60" s="192">
        <f>J62+J64</f>
        <v>4147.5</v>
      </c>
      <c r="K60" s="192"/>
      <c r="L60" s="192">
        <f>L62+L64</f>
        <v>8295</v>
      </c>
      <c r="M60" s="192"/>
      <c r="N60" s="192"/>
      <c r="O60" s="192"/>
      <c r="P60" s="192"/>
      <c r="Q60" s="192"/>
      <c r="R60" s="192"/>
      <c r="S60" s="192"/>
      <c r="T60" s="217">
        <f>T62+T64</f>
        <v>9677.5</v>
      </c>
      <c r="U60" s="217"/>
      <c r="V60" s="217"/>
      <c r="W60" s="217"/>
      <c r="X60" s="217"/>
      <c r="Y60" s="217"/>
      <c r="Z60" s="217"/>
      <c r="AA60" s="217"/>
      <c r="AB60" s="188">
        <f>SUM(T60,L60,J60,D60)</f>
        <v>27650</v>
      </c>
      <c r="AC60" s="188"/>
      <c r="AD60" s="21"/>
    </row>
    <row r="61" spans="1:30" s="14" customFormat="1" ht="12" customHeight="1" x14ac:dyDescent="0.2">
      <c r="A61" s="182" t="s">
        <v>39</v>
      </c>
      <c r="B61" s="183" t="str">
        <f>'PLANILHA ORÇ'!C37</f>
        <v>PROJETO DE SISTEMAS DE PREVENÇÃO DE COMBATE A INCÊNDIO E PÂNICO - APROVADO PELO CORPO DE BOMBEIRO</v>
      </c>
      <c r="C61" s="183"/>
      <c r="D61" s="209">
        <v>0.2</v>
      </c>
      <c r="E61" s="209"/>
      <c r="F61" s="209"/>
      <c r="G61" s="209"/>
      <c r="H61" s="209"/>
      <c r="I61" s="209"/>
      <c r="J61" s="210">
        <v>0.15</v>
      </c>
      <c r="K61" s="210"/>
      <c r="L61" s="211">
        <v>0.3</v>
      </c>
      <c r="M61" s="211"/>
      <c r="N61" s="211"/>
      <c r="O61" s="211"/>
      <c r="P61" s="211"/>
      <c r="Q61" s="211"/>
      <c r="R61" s="211"/>
      <c r="S61" s="211"/>
      <c r="T61" s="204">
        <v>0.35</v>
      </c>
      <c r="U61" s="204"/>
      <c r="V61" s="204"/>
      <c r="W61" s="204"/>
      <c r="X61" s="204"/>
      <c r="Y61" s="204"/>
      <c r="Z61" s="204"/>
      <c r="AA61" s="204"/>
      <c r="AB61" s="227">
        <f>D61+H61+L61+P61+T61+X61+J61</f>
        <v>1</v>
      </c>
      <c r="AC61" s="198">
        <f>'PLANILHA ORÇ'!I37</f>
        <v>23952.799999999999</v>
      </c>
    </row>
    <row r="62" spans="1:30" s="14" customFormat="1" ht="12" customHeight="1" x14ac:dyDescent="0.2">
      <c r="A62" s="182"/>
      <c r="B62" s="183"/>
      <c r="C62" s="183"/>
      <c r="D62" s="226">
        <f>AC61*D61</f>
        <v>4790.5600000000004</v>
      </c>
      <c r="E62" s="226"/>
      <c r="F62" s="226"/>
      <c r="G62" s="226"/>
      <c r="H62" s="226"/>
      <c r="I62" s="226"/>
      <c r="J62" s="207">
        <f>AC61*J61</f>
        <v>3592.9199999999996</v>
      </c>
      <c r="K62" s="207"/>
      <c r="L62" s="207">
        <f>AC61*L61</f>
        <v>7185.8399999999992</v>
      </c>
      <c r="M62" s="207"/>
      <c r="N62" s="207"/>
      <c r="O62" s="207"/>
      <c r="P62" s="207"/>
      <c r="Q62" s="207"/>
      <c r="R62" s="207"/>
      <c r="S62" s="207"/>
      <c r="T62" s="208">
        <f>AC61*T61</f>
        <v>8383.48</v>
      </c>
      <c r="U62" s="208"/>
      <c r="V62" s="208"/>
      <c r="W62" s="208"/>
      <c r="X62" s="208"/>
      <c r="Y62" s="208"/>
      <c r="Z62" s="208"/>
      <c r="AA62" s="208"/>
      <c r="AB62" s="227"/>
      <c r="AC62" s="198"/>
    </row>
    <row r="63" spans="1:30" s="14" customFormat="1" ht="12" customHeight="1" x14ac:dyDescent="0.2">
      <c r="A63" s="182" t="s">
        <v>40</v>
      </c>
      <c r="B63" s="183" t="str">
        <f>'PLANILHA ORÇ'!C38</f>
        <v>PROJETO DE PROTEÇÃO CONTRA DESCARGAS ATMOSFÉRICAS -SPDA</v>
      </c>
      <c r="C63" s="183"/>
      <c r="D63" s="224">
        <v>0.2</v>
      </c>
      <c r="E63" s="224"/>
      <c r="F63" s="224"/>
      <c r="G63" s="224"/>
      <c r="H63" s="224"/>
      <c r="I63" s="224"/>
      <c r="J63" s="225">
        <v>0.15</v>
      </c>
      <c r="K63" s="225"/>
      <c r="L63" s="215">
        <v>0.3</v>
      </c>
      <c r="M63" s="215"/>
      <c r="N63" s="215"/>
      <c r="O63" s="215"/>
      <c r="P63" s="215"/>
      <c r="Q63" s="215"/>
      <c r="R63" s="215"/>
      <c r="S63" s="215"/>
      <c r="T63" s="216">
        <v>0.35</v>
      </c>
      <c r="U63" s="216"/>
      <c r="V63" s="216"/>
      <c r="W63" s="216"/>
      <c r="X63" s="216"/>
      <c r="Y63" s="216"/>
      <c r="Z63" s="216"/>
      <c r="AA63" s="216"/>
      <c r="AB63" s="174">
        <f>D63+H63+L63+P63+T63+X63+J63</f>
        <v>1</v>
      </c>
      <c r="AC63" s="198">
        <f>'PLANILHA ORÇ'!I38</f>
        <v>3697.2</v>
      </c>
    </row>
    <row r="64" spans="1:30" s="14" customFormat="1" ht="12" customHeight="1" x14ac:dyDescent="0.2">
      <c r="A64" s="182"/>
      <c r="B64" s="183"/>
      <c r="C64" s="183"/>
      <c r="D64" s="222">
        <f>AC63*D63</f>
        <v>739.44</v>
      </c>
      <c r="E64" s="222"/>
      <c r="F64" s="222"/>
      <c r="G64" s="222"/>
      <c r="H64" s="222"/>
      <c r="I64" s="222"/>
      <c r="J64" s="222">
        <f>AC63*J63</f>
        <v>554.57999999999993</v>
      </c>
      <c r="K64" s="222"/>
      <c r="L64" s="222">
        <f>AC63*L63</f>
        <v>1109.1599999999999</v>
      </c>
      <c r="M64" s="222"/>
      <c r="N64" s="222"/>
      <c r="O64" s="222"/>
      <c r="P64" s="222"/>
      <c r="Q64" s="222"/>
      <c r="R64" s="222"/>
      <c r="S64" s="222"/>
      <c r="T64" s="223">
        <f>AC63*T63</f>
        <v>1294.0199999999998</v>
      </c>
      <c r="U64" s="223"/>
      <c r="V64" s="223"/>
      <c r="W64" s="223"/>
      <c r="X64" s="223"/>
      <c r="Y64" s="223"/>
      <c r="Z64" s="223"/>
      <c r="AA64" s="223"/>
      <c r="AB64" s="174"/>
      <c r="AC64" s="198"/>
    </row>
    <row r="65" spans="1:30" s="14" customFormat="1" ht="12" customHeight="1" x14ac:dyDescent="0.2">
      <c r="A65" s="36" t="s">
        <v>81</v>
      </c>
      <c r="B65" s="190" t="s">
        <v>82</v>
      </c>
      <c r="C65" s="190"/>
      <c r="D65" s="192">
        <f>D67+D69+D75</f>
        <v>16808.571</v>
      </c>
      <c r="E65" s="192"/>
      <c r="F65" s="192"/>
      <c r="G65" s="192"/>
      <c r="H65" s="192"/>
      <c r="I65" s="192"/>
      <c r="J65" s="192">
        <f>J67+J69+J71+J75</f>
        <v>22132.094499999999</v>
      </c>
      <c r="K65" s="192"/>
      <c r="L65" s="192">
        <f>L67+L69+L71+L75+L77</f>
        <v>32436.409000000003</v>
      </c>
      <c r="M65" s="192"/>
      <c r="N65" s="192"/>
      <c r="O65" s="192"/>
      <c r="P65" s="192"/>
      <c r="Q65" s="192"/>
      <c r="R65" s="192"/>
      <c r="S65" s="192"/>
      <c r="T65" s="217">
        <f>T67+T69+T73+T75+T77+T79</f>
        <v>46358.855499999998</v>
      </c>
      <c r="U65" s="217"/>
      <c r="V65" s="217"/>
      <c r="W65" s="217"/>
      <c r="X65" s="217"/>
      <c r="Y65" s="217"/>
      <c r="Z65" s="217"/>
      <c r="AA65" s="217"/>
      <c r="AB65" s="188">
        <f>T65+L65+J65+D65</f>
        <v>117735.93</v>
      </c>
      <c r="AC65" s="188"/>
      <c r="AD65" s="21"/>
    </row>
    <row r="66" spans="1:30" s="14" customFormat="1" ht="12" customHeight="1" x14ac:dyDescent="0.2">
      <c r="A66" s="182" t="s">
        <v>41</v>
      </c>
      <c r="B66" s="183" t="str">
        <f>'PLANILHA ORÇ'!C40</f>
        <v>PLANOS DE LICENCIAMENTO AMBIENTAL (PCA E PGRCC)</v>
      </c>
      <c r="C66" s="183"/>
      <c r="D66" s="209">
        <v>0.2</v>
      </c>
      <c r="E66" s="209"/>
      <c r="F66" s="209"/>
      <c r="G66" s="209"/>
      <c r="H66" s="209"/>
      <c r="I66" s="209"/>
      <c r="J66" s="210">
        <v>0.15</v>
      </c>
      <c r="K66" s="210"/>
      <c r="L66" s="211">
        <v>0.3</v>
      </c>
      <c r="M66" s="211"/>
      <c r="N66" s="211"/>
      <c r="O66" s="211"/>
      <c r="P66" s="211"/>
      <c r="Q66" s="211"/>
      <c r="R66" s="211"/>
      <c r="S66" s="211"/>
      <c r="T66" s="204">
        <v>0.35</v>
      </c>
      <c r="U66" s="204"/>
      <c r="V66" s="204"/>
      <c r="W66" s="204"/>
      <c r="X66" s="204"/>
      <c r="Y66" s="204"/>
      <c r="Z66" s="204"/>
      <c r="AA66" s="204"/>
      <c r="AB66" s="197">
        <f>D66+H66+L66+P66+T66+X66+J66</f>
        <v>1</v>
      </c>
      <c r="AC66" s="198">
        <f>'PLANILHA ORÇ'!I40</f>
        <v>18362.73</v>
      </c>
    </row>
    <row r="67" spans="1:30" s="14" customFormat="1" ht="12" customHeight="1" x14ac:dyDescent="0.2">
      <c r="A67" s="182"/>
      <c r="B67" s="183"/>
      <c r="C67" s="183"/>
      <c r="D67" s="226">
        <f>AC66*D66</f>
        <v>3672.5460000000003</v>
      </c>
      <c r="E67" s="226"/>
      <c r="F67" s="226"/>
      <c r="G67" s="226"/>
      <c r="H67" s="226"/>
      <c r="I67" s="226"/>
      <c r="J67" s="207">
        <f>AC66*J66</f>
        <v>2754.4094999999998</v>
      </c>
      <c r="K67" s="207"/>
      <c r="L67" s="207">
        <f>AC66*L66</f>
        <v>5508.8189999999995</v>
      </c>
      <c r="M67" s="207"/>
      <c r="N67" s="207"/>
      <c r="O67" s="207"/>
      <c r="P67" s="207"/>
      <c r="Q67" s="207"/>
      <c r="R67" s="207"/>
      <c r="S67" s="207"/>
      <c r="T67" s="208">
        <f>AC66*T66</f>
        <v>6426.9554999999991</v>
      </c>
      <c r="U67" s="208"/>
      <c r="V67" s="208"/>
      <c r="W67" s="208"/>
      <c r="X67" s="208"/>
      <c r="Y67" s="208"/>
      <c r="Z67" s="208"/>
      <c r="AA67" s="208"/>
      <c r="AB67" s="197"/>
      <c r="AC67" s="198"/>
    </row>
    <row r="68" spans="1:30" s="14" customFormat="1" ht="12" customHeight="1" x14ac:dyDescent="0.2">
      <c r="A68" s="182" t="s">
        <v>42</v>
      </c>
      <c r="B68" s="183" t="str">
        <f>'PLANILHA ORÇ'!C41</f>
        <v>MAQUETE FÍSICA NA ESCALA 1:75</v>
      </c>
      <c r="C68" s="183"/>
      <c r="D68" s="215">
        <v>0.2</v>
      </c>
      <c r="E68" s="215"/>
      <c r="F68" s="215"/>
      <c r="G68" s="215"/>
      <c r="H68" s="215"/>
      <c r="I68" s="215"/>
      <c r="J68" s="215">
        <v>0.15</v>
      </c>
      <c r="K68" s="215"/>
      <c r="L68" s="215">
        <v>0.3</v>
      </c>
      <c r="M68" s="215"/>
      <c r="N68" s="215"/>
      <c r="O68" s="215"/>
      <c r="P68" s="215"/>
      <c r="Q68" s="215"/>
      <c r="R68" s="215"/>
      <c r="S68" s="215"/>
      <c r="T68" s="216">
        <v>0.35</v>
      </c>
      <c r="U68" s="216"/>
      <c r="V68" s="216"/>
      <c r="W68" s="216"/>
      <c r="X68" s="216"/>
      <c r="Y68" s="216"/>
      <c r="Z68" s="216"/>
      <c r="AA68" s="216"/>
      <c r="AB68" s="197">
        <f>T68+L68+J68+D68</f>
        <v>1</v>
      </c>
      <c r="AC68" s="198">
        <f>'PLANILHA ORÇ'!I41</f>
        <v>31250</v>
      </c>
    </row>
    <row r="69" spans="1:30" s="14" customFormat="1" ht="12" customHeight="1" x14ac:dyDescent="0.2">
      <c r="A69" s="182"/>
      <c r="B69" s="183"/>
      <c r="C69" s="183"/>
      <c r="D69" s="218">
        <f>AC68*D68</f>
        <v>6250</v>
      </c>
      <c r="E69" s="218"/>
      <c r="F69" s="218"/>
      <c r="G69" s="218"/>
      <c r="H69" s="218"/>
      <c r="I69" s="218"/>
      <c r="J69" s="219">
        <f>AC68*J68</f>
        <v>4687.5</v>
      </c>
      <c r="K69" s="219"/>
      <c r="L69" s="220">
        <f>AC68*L68</f>
        <v>9375</v>
      </c>
      <c r="M69" s="220"/>
      <c r="N69" s="220"/>
      <c r="O69" s="220"/>
      <c r="P69" s="220"/>
      <c r="Q69" s="220"/>
      <c r="R69" s="220"/>
      <c r="S69" s="220"/>
      <c r="T69" s="221">
        <f>AC68*T68</f>
        <v>10937.5</v>
      </c>
      <c r="U69" s="221"/>
      <c r="V69" s="221"/>
      <c r="W69" s="221"/>
      <c r="X69" s="221"/>
      <c r="Y69" s="221"/>
      <c r="Z69" s="221"/>
      <c r="AA69" s="221"/>
      <c r="AB69" s="197"/>
      <c r="AC69" s="198"/>
    </row>
    <row r="70" spans="1:30" s="14" customFormat="1" ht="12" customHeight="1" x14ac:dyDescent="0.2">
      <c r="A70" s="182" t="s">
        <v>43</v>
      </c>
      <c r="B70" s="183" t="str">
        <f>'PLANILHA ORÇ'!C42</f>
        <v>CADERNO DE ENCARGOS E MEMORIAL DESCRITIVO DE ACABAMENTOS E SISTEMAS PREDIAIS</v>
      </c>
      <c r="C70" s="183"/>
      <c r="D70" s="38"/>
      <c r="E70" s="25"/>
      <c r="F70" s="25"/>
      <c r="G70" s="25"/>
      <c r="H70" s="25"/>
      <c r="I70" s="39"/>
      <c r="J70" s="210">
        <v>0.5</v>
      </c>
      <c r="K70" s="210"/>
      <c r="L70" s="211">
        <v>0.5</v>
      </c>
      <c r="M70" s="211"/>
      <c r="N70" s="211"/>
      <c r="O70" s="211"/>
      <c r="P70" s="211"/>
      <c r="Q70" s="211"/>
      <c r="R70" s="211"/>
      <c r="S70" s="211"/>
      <c r="T70" s="38"/>
      <c r="U70" s="25"/>
      <c r="V70" s="25"/>
      <c r="W70" s="25"/>
      <c r="X70" s="25"/>
      <c r="Y70" s="25"/>
      <c r="Z70" s="25"/>
      <c r="AA70" s="30"/>
      <c r="AB70" s="197">
        <f>J70+L70+P70</f>
        <v>1</v>
      </c>
      <c r="AC70" s="198">
        <f>'PLANILHA ORÇ'!I42</f>
        <v>18362.73</v>
      </c>
    </row>
    <row r="71" spans="1:30" s="14" customFormat="1" ht="12" customHeight="1" x14ac:dyDescent="0.2">
      <c r="A71" s="182"/>
      <c r="B71" s="183"/>
      <c r="C71" s="183"/>
      <c r="I71" s="26"/>
      <c r="J71" s="206">
        <f>AC70*J70</f>
        <v>9181.3649999999998</v>
      </c>
      <c r="K71" s="206"/>
      <c r="L71" s="207">
        <f>AC70*L70</f>
        <v>9181.3649999999998</v>
      </c>
      <c r="M71" s="207"/>
      <c r="N71" s="207"/>
      <c r="O71" s="207"/>
      <c r="P71" s="207"/>
      <c r="Q71" s="207"/>
      <c r="R71" s="207"/>
      <c r="S71" s="207"/>
      <c r="T71" s="40"/>
      <c r="U71" s="33"/>
      <c r="V71" s="33"/>
      <c r="W71" s="33"/>
      <c r="X71" s="33"/>
      <c r="Y71" s="33"/>
      <c r="Z71" s="33"/>
      <c r="AA71" s="41"/>
      <c r="AB71" s="197"/>
      <c r="AC71" s="198"/>
    </row>
    <row r="72" spans="1:30" s="14" customFormat="1" ht="12" customHeight="1" x14ac:dyDescent="0.2">
      <c r="A72" s="182" t="s">
        <v>44</v>
      </c>
      <c r="B72" s="183" t="str">
        <f>'PLANILHA ORÇ'!C43</f>
        <v>CRONOGRAMA FÍSICO-FINANCEIRO E CURVA ABC</v>
      </c>
      <c r="C72" s="183"/>
      <c r="D72" s="29"/>
      <c r="I72" s="26"/>
      <c r="K72" s="27"/>
      <c r="M72" s="25"/>
      <c r="P72" s="25"/>
      <c r="R72" s="25"/>
      <c r="S72" s="25"/>
      <c r="T72" s="214">
        <v>1</v>
      </c>
      <c r="U72" s="214"/>
      <c r="V72" s="214"/>
      <c r="W72" s="214"/>
      <c r="X72" s="214"/>
      <c r="Y72" s="214"/>
      <c r="Z72" s="214"/>
      <c r="AA72" s="214"/>
      <c r="AB72" s="197">
        <f>T72</f>
        <v>1</v>
      </c>
      <c r="AC72" s="212">
        <f>'PLANILHA ORÇ'!I43</f>
        <v>18362.73</v>
      </c>
    </row>
    <row r="73" spans="1:30" s="14" customFormat="1" ht="12" customHeight="1" x14ac:dyDescent="0.2">
      <c r="A73" s="182"/>
      <c r="B73" s="183"/>
      <c r="C73" s="183"/>
      <c r="D73" s="40"/>
      <c r="E73" s="33"/>
      <c r="F73" s="33"/>
      <c r="G73" s="33"/>
      <c r="H73" s="33"/>
      <c r="I73" s="34"/>
      <c r="J73" s="33"/>
      <c r="K73" s="42"/>
      <c r="L73" s="40"/>
      <c r="M73" s="33"/>
      <c r="N73" s="33"/>
      <c r="O73" s="33"/>
      <c r="P73" s="33"/>
      <c r="Q73" s="33"/>
      <c r="R73" s="33"/>
      <c r="S73" s="33"/>
      <c r="T73" s="213">
        <f>AC72*T72</f>
        <v>18362.73</v>
      </c>
      <c r="U73" s="213"/>
      <c r="V73" s="213"/>
      <c r="W73" s="213"/>
      <c r="X73" s="213"/>
      <c r="Y73" s="213"/>
      <c r="Z73" s="213"/>
      <c r="AA73" s="213"/>
      <c r="AB73" s="197"/>
      <c r="AC73" s="212"/>
    </row>
    <row r="74" spans="1:30" s="14" customFormat="1" ht="12" customHeight="1" x14ac:dyDescent="0.2">
      <c r="A74" s="182" t="s">
        <v>45</v>
      </c>
      <c r="B74" s="183" t="str">
        <f>'PLANILHA ORÇ'!C44</f>
        <v>ORÇAMENTO ANALÍTICO DA OBRA COM MEMORIA DE CÁLCULO</v>
      </c>
      <c r="C74" s="183"/>
      <c r="D74" s="209">
        <v>0.25</v>
      </c>
      <c r="E74" s="209"/>
      <c r="F74" s="209"/>
      <c r="G74" s="209"/>
      <c r="H74" s="209"/>
      <c r="I74" s="209"/>
      <c r="J74" s="210">
        <v>0.2</v>
      </c>
      <c r="K74" s="210"/>
      <c r="L74" s="211">
        <v>0.25</v>
      </c>
      <c r="M74" s="211"/>
      <c r="N74" s="211"/>
      <c r="O74" s="211"/>
      <c r="P74" s="211"/>
      <c r="Q74" s="211"/>
      <c r="R74" s="211"/>
      <c r="S74" s="211"/>
      <c r="T74" s="204">
        <v>0.3</v>
      </c>
      <c r="U74" s="204"/>
      <c r="V74" s="204"/>
      <c r="W74" s="204"/>
      <c r="X74" s="204"/>
      <c r="Y74" s="204"/>
      <c r="Z74" s="204"/>
      <c r="AA74" s="204"/>
      <c r="AB74" s="197" t="e">
        <f>T74+L74+J74+D74+#REF!</f>
        <v>#REF!</v>
      </c>
      <c r="AC74" s="175">
        <f>'PLANILHA ORÇ'!I44</f>
        <v>27544.1</v>
      </c>
    </row>
    <row r="75" spans="1:30" s="14" customFormat="1" ht="12" customHeight="1" x14ac:dyDescent="0.2">
      <c r="A75" s="182"/>
      <c r="B75" s="183"/>
      <c r="C75" s="183"/>
      <c r="D75" s="205">
        <f>AC74*D74</f>
        <v>6886.0249999999996</v>
      </c>
      <c r="E75" s="205"/>
      <c r="F75" s="205"/>
      <c r="G75" s="205"/>
      <c r="H75" s="205"/>
      <c r="I75" s="205"/>
      <c r="J75" s="206">
        <f>AC74*J74</f>
        <v>5508.82</v>
      </c>
      <c r="K75" s="206"/>
      <c r="L75" s="207">
        <f>AC74*L74</f>
        <v>6886.0249999999996</v>
      </c>
      <c r="M75" s="207"/>
      <c r="N75" s="207"/>
      <c r="O75" s="207"/>
      <c r="P75" s="207"/>
      <c r="Q75" s="207"/>
      <c r="R75" s="207"/>
      <c r="S75" s="207"/>
      <c r="T75" s="208">
        <f>AC74*T74</f>
        <v>8263.23</v>
      </c>
      <c r="U75" s="208"/>
      <c r="V75" s="208"/>
      <c r="W75" s="208"/>
      <c r="X75" s="208"/>
      <c r="Y75" s="208"/>
      <c r="Z75" s="208"/>
      <c r="AA75" s="208"/>
      <c r="AB75" s="197"/>
      <c r="AC75" s="175"/>
    </row>
    <row r="76" spans="1:30" s="14" customFormat="1" ht="12" customHeight="1" x14ac:dyDescent="0.2">
      <c r="A76" s="182" t="s">
        <v>46</v>
      </c>
      <c r="B76" s="183" t="str">
        <f>'PLANILHA ORÇ'!C45</f>
        <v>COMPATIBILIZAÇÃO DE PROJETOS</v>
      </c>
      <c r="C76" s="183"/>
      <c r="D76" s="38"/>
      <c r="E76" s="25"/>
      <c r="F76" s="25"/>
      <c r="G76" s="25"/>
      <c r="H76" s="25"/>
      <c r="I76" s="39"/>
      <c r="J76" s="25"/>
      <c r="K76" s="28"/>
      <c r="L76" s="200">
        <v>0.5</v>
      </c>
      <c r="M76" s="200"/>
      <c r="N76" s="200"/>
      <c r="O76" s="200"/>
      <c r="P76" s="200"/>
      <c r="Q76" s="200"/>
      <c r="R76" s="200"/>
      <c r="S76" s="200"/>
      <c r="T76" s="201">
        <v>0.5</v>
      </c>
      <c r="U76" s="201"/>
      <c r="V76" s="201"/>
      <c r="W76" s="201"/>
      <c r="X76" s="201"/>
      <c r="Y76" s="201"/>
      <c r="Z76" s="201"/>
      <c r="AA76" s="201"/>
      <c r="AB76" s="197">
        <f>L76+P76+T76+X76</f>
        <v>1</v>
      </c>
      <c r="AC76" s="198">
        <f>'PLANILHA ORÇ'!I45</f>
        <v>2970.4</v>
      </c>
    </row>
    <row r="77" spans="1:30" s="14" customFormat="1" ht="12" customHeight="1" x14ac:dyDescent="0.2">
      <c r="A77" s="182"/>
      <c r="B77" s="183"/>
      <c r="C77" s="183"/>
      <c r="D77" s="29"/>
      <c r="I77" s="26"/>
      <c r="J77" s="43"/>
      <c r="K77" s="27"/>
      <c r="L77" s="202">
        <f>AC76*L76</f>
        <v>1485.2</v>
      </c>
      <c r="M77" s="202"/>
      <c r="N77" s="202"/>
      <c r="O77" s="202"/>
      <c r="P77" s="202"/>
      <c r="Q77" s="202"/>
      <c r="R77" s="202"/>
      <c r="S77" s="202"/>
      <c r="T77" s="203">
        <f>AC76*T76</f>
        <v>1485.2</v>
      </c>
      <c r="U77" s="203"/>
      <c r="V77" s="203"/>
      <c r="W77" s="203"/>
      <c r="X77" s="203"/>
      <c r="Y77" s="203"/>
      <c r="Z77" s="203"/>
      <c r="AA77" s="203"/>
      <c r="AB77" s="197"/>
      <c r="AC77" s="198"/>
    </row>
    <row r="78" spans="1:30" s="14" customFormat="1" ht="18" customHeight="1" x14ac:dyDescent="0.2">
      <c r="A78" s="182" t="s">
        <v>47</v>
      </c>
      <c r="B78" s="183" t="str">
        <f>'PLANILHA ORÇ'!C46</f>
        <v>PLACA DE OBRA EM LONA COM IMPRESSÃO DIGITAL 1,50 X 2,00M, INCLUSIVE ESTRUTURA EM METALON 20 X 20CM E ESCORAMENTO, INSTALADA</v>
      </c>
      <c r="C78" s="183"/>
      <c r="I78" s="26"/>
      <c r="K78" s="27"/>
      <c r="L78" s="25"/>
      <c r="M78" s="25"/>
      <c r="N78" s="25"/>
      <c r="O78" s="25"/>
      <c r="P78" s="25"/>
      <c r="Q78" s="25"/>
      <c r="R78" s="25"/>
      <c r="S78" s="28"/>
      <c r="T78" s="196">
        <v>1</v>
      </c>
      <c r="U78" s="196"/>
      <c r="V78" s="196"/>
      <c r="W78" s="196"/>
      <c r="X78" s="196"/>
      <c r="Y78" s="196"/>
      <c r="Z78" s="196"/>
      <c r="AA78" s="196"/>
      <c r="AB78" s="197">
        <f>T78+X78</f>
        <v>1</v>
      </c>
      <c r="AC78" s="198">
        <f>'PLANILHA ORÇ'!I46</f>
        <v>883.24</v>
      </c>
    </row>
    <row r="79" spans="1:30" s="14" customFormat="1" ht="18.600000000000001" customHeight="1" x14ac:dyDescent="0.2">
      <c r="A79" s="182"/>
      <c r="B79" s="183"/>
      <c r="C79" s="183"/>
      <c r="D79" s="40"/>
      <c r="E79" s="33"/>
      <c r="F79" s="33"/>
      <c r="G79" s="33"/>
      <c r="H79" s="33"/>
      <c r="I79" s="34"/>
      <c r="J79" s="33"/>
      <c r="K79" s="42"/>
      <c r="L79" s="40"/>
      <c r="M79" s="33"/>
      <c r="N79" s="33"/>
      <c r="O79" s="33"/>
      <c r="P79" s="33"/>
      <c r="Q79" s="33"/>
      <c r="R79" s="33"/>
      <c r="S79" s="33"/>
      <c r="T79" s="199">
        <f>AC78*T78</f>
        <v>883.24</v>
      </c>
      <c r="U79" s="199"/>
      <c r="V79" s="199"/>
      <c r="W79" s="199"/>
      <c r="X79" s="199"/>
      <c r="Y79" s="199"/>
      <c r="Z79" s="199"/>
      <c r="AA79" s="199"/>
      <c r="AB79" s="197"/>
      <c r="AC79" s="198"/>
    </row>
    <row r="80" spans="1:30" s="14" customFormat="1" ht="12" customHeight="1" x14ac:dyDescent="0.25">
      <c r="A80" s="36" t="s">
        <v>83</v>
      </c>
      <c r="B80" s="190" t="s">
        <v>84</v>
      </c>
      <c r="C80" s="190"/>
      <c r="D80" s="191"/>
      <c r="E80" s="191"/>
      <c r="F80" s="191"/>
      <c r="G80" s="191"/>
      <c r="H80" s="191"/>
      <c r="I80" s="191"/>
      <c r="J80" s="192">
        <f>J82+J84</f>
        <v>1414.6</v>
      </c>
      <c r="K80" s="192"/>
      <c r="L80" s="193"/>
      <c r="M80" s="193"/>
      <c r="N80" s="193"/>
      <c r="O80" s="193"/>
      <c r="P80" s="194"/>
      <c r="Q80" s="194"/>
      <c r="R80" s="194"/>
      <c r="S80" s="194"/>
      <c r="T80" s="195"/>
      <c r="U80" s="195"/>
      <c r="V80" s="195"/>
      <c r="W80" s="195"/>
      <c r="X80" s="195"/>
      <c r="Y80" s="195"/>
      <c r="Z80" s="195"/>
      <c r="AA80" s="195"/>
      <c r="AB80" s="188">
        <f>J80</f>
        <v>1414.6</v>
      </c>
      <c r="AC80" s="188"/>
      <c r="AD80" s="21"/>
    </row>
    <row r="81" spans="1:29" s="14" customFormat="1" ht="12" customHeight="1" x14ac:dyDescent="0.2">
      <c r="A81" s="182" t="s">
        <v>48</v>
      </c>
      <c r="B81" s="183" t="str">
        <f>'PLANILHA ORÇ'!C48</f>
        <v>ART CREA</v>
      </c>
      <c r="C81" s="183"/>
      <c r="D81" s="25"/>
      <c r="E81" s="25"/>
      <c r="F81" s="25"/>
      <c r="G81" s="25"/>
      <c r="H81" s="25"/>
      <c r="I81" s="39"/>
      <c r="J81" s="184">
        <v>1</v>
      </c>
      <c r="K81" s="184"/>
      <c r="L81" s="25"/>
      <c r="M81" s="25"/>
      <c r="N81" s="25"/>
      <c r="O81" s="25"/>
      <c r="P81" s="25"/>
      <c r="Q81" s="25"/>
      <c r="R81" s="25"/>
      <c r="S81" s="28"/>
      <c r="T81" s="25"/>
      <c r="U81" s="25"/>
      <c r="V81" s="25"/>
      <c r="W81" s="25"/>
      <c r="X81" s="25"/>
      <c r="Y81" s="25"/>
      <c r="Z81" s="25"/>
      <c r="AA81" s="30"/>
      <c r="AB81" s="189">
        <f>J81</f>
        <v>1</v>
      </c>
      <c r="AC81" s="186">
        <f>'PLANILHA ORÇ'!I48</f>
        <v>1169.72</v>
      </c>
    </row>
    <row r="82" spans="1:29" s="14" customFormat="1" ht="12" customHeight="1" x14ac:dyDescent="0.2">
      <c r="A82" s="182"/>
      <c r="B82" s="183"/>
      <c r="C82" s="183"/>
      <c r="I82" s="26"/>
      <c r="J82" s="187">
        <f>AC81*J81</f>
        <v>1169.72</v>
      </c>
      <c r="K82" s="187"/>
      <c r="S82" s="27"/>
      <c r="AA82" s="32"/>
      <c r="AB82" s="189"/>
      <c r="AC82" s="186"/>
    </row>
    <row r="83" spans="1:29" s="14" customFormat="1" ht="12" customHeight="1" x14ac:dyDescent="0.2">
      <c r="A83" s="182" t="s">
        <v>50</v>
      </c>
      <c r="B83" s="183" t="str">
        <f>'PLANILHA ORÇ'!C49</f>
        <v>RRT CAU</v>
      </c>
      <c r="C83" s="183"/>
      <c r="I83" s="26"/>
      <c r="J83" s="184">
        <v>1</v>
      </c>
      <c r="K83" s="184"/>
      <c r="S83" s="27"/>
      <c r="AA83" s="32"/>
      <c r="AB83" s="185">
        <f>J83</f>
        <v>1</v>
      </c>
      <c r="AC83" s="186">
        <f>'PLANILHA ORÇ'!I49</f>
        <v>244.88</v>
      </c>
    </row>
    <row r="84" spans="1:29" s="14" customFormat="1" ht="12" customHeight="1" thickBot="1" x14ac:dyDescent="0.25">
      <c r="A84" s="182"/>
      <c r="B84" s="183"/>
      <c r="C84" s="183"/>
      <c r="I84" s="26"/>
      <c r="J84" s="187">
        <f>AC83*J83</f>
        <v>244.88</v>
      </c>
      <c r="K84" s="187"/>
      <c r="S84" s="27"/>
      <c r="AA84" s="32"/>
      <c r="AB84" s="185"/>
      <c r="AC84" s="186"/>
    </row>
    <row r="85" spans="1:29" s="14" customFormat="1" ht="12" customHeight="1" thickBot="1" x14ac:dyDescent="0.25">
      <c r="A85" s="179" t="s">
        <v>85</v>
      </c>
      <c r="B85" s="179"/>
      <c r="C85" s="44" t="s">
        <v>86</v>
      </c>
      <c r="D85" s="176">
        <f>D65+D60+D53+D40+D33+D30+D19+D12</f>
        <v>101510.611</v>
      </c>
      <c r="E85" s="176"/>
      <c r="F85" s="176"/>
      <c r="G85" s="176"/>
      <c r="H85" s="176"/>
      <c r="I85" s="176"/>
      <c r="J85" s="176">
        <f>J80+J65+J53+J40+J33+J30+J19+J60</f>
        <v>75370.889500000005</v>
      </c>
      <c r="K85" s="176"/>
      <c r="L85" s="176">
        <f>L65+L60+L53+L40+L33+L30+L19</f>
        <v>115606.189</v>
      </c>
      <c r="M85" s="176"/>
      <c r="N85" s="176"/>
      <c r="O85" s="176"/>
      <c r="P85" s="176"/>
      <c r="Q85" s="176"/>
      <c r="R85" s="176"/>
      <c r="S85" s="176"/>
      <c r="T85" s="176">
        <f>T65+T60+T53+T40+T33+T30+T19</f>
        <v>139140.95049999998</v>
      </c>
      <c r="U85" s="176"/>
      <c r="V85" s="176"/>
      <c r="W85" s="176"/>
      <c r="X85" s="176"/>
      <c r="Y85" s="176"/>
      <c r="Z85" s="176"/>
      <c r="AA85" s="176"/>
      <c r="AB85" s="180">
        <f>T85+L85+J85+D85</f>
        <v>431628.64</v>
      </c>
      <c r="AC85" s="180"/>
    </row>
    <row r="86" spans="1:29" ht="15.75" thickBot="1" x14ac:dyDescent="0.3">
      <c r="A86" s="179"/>
      <c r="B86" s="179"/>
      <c r="C86" s="45" t="s">
        <v>87</v>
      </c>
      <c r="D86" s="178">
        <f>D85/AB85</f>
        <v>0.2351804342733142</v>
      </c>
      <c r="E86" s="178"/>
      <c r="F86" s="178"/>
      <c r="G86" s="178"/>
      <c r="H86" s="178"/>
      <c r="I86" s="178"/>
      <c r="J86" s="181">
        <f>J85/AB85</f>
        <v>0.17461975993993356</v>
      </c>
      <c r="K86" s="181"/>
      <c r="L86" s="178">
        <f>L85/AB85</f>
        <v>0.26783715973990974</v>
      </c>
      <c r="M86" s="178"/>
      <c r="N86" s="178"/>
      <c r="O86" s="178"/>
      <c r="P86" s="178"/>
      <c r="Q86" s="178"/>
      <c r="R86" s="178"/>
      <c r="S86" s="178"/>
      <c r="T86" s="178">
        <f>T85/AB85</f>
        <v>0.32236264604684245</v>
      </c>
      <c r="U86" s="178"/>
      <c r="V86" s="178"/>
      <c r="W86" s="178"/>
      <c r="X86" s="178"/>
      <c r="Y86" s="178"/>
      <c r="Z86" s="178"/>
      <c r="AA86" s="178"/>
      <c r="AB86" s="180"/>
      <c r="AC86" s="180"/>
    </row>
    <row r="87" spans="1:29" ht="15.75" thickBot="1" x14ac:dyDescent="0.3">
      <c r="A87" s="179" t="s">
        <v>88</v>
      </c>
      <c r="B87" s="179"/>
      <c r="C87" s="44" t="s">
        <v>89</v>
      </c>
      <c r="D87" s="176">
        <f>D85</f>
        <v>101510.611</v>
      </c>
      <c r="E87" s="176"/>
      <c r="F87" s="176"/>
      <c r="G87" s="176"/>
      <c r="H87" s="176"/>
      <c r="I87" s="176"/>
      <c r="J87" s="176">
        <f>D85+J85</f>
        <v>176881.50050000002</v>
      </c>
      <c r="K87" s="176"/>
      <c r="L87" s="176">
        <f>D85+J85+L85</f>
        <v>292487.68950000004</v>
      </c>
      <c r="M87" s="176"/>
      <c r="N87" s="176"/>
      <c r="O87" s="176"/>
      <c r="P87" s="176"/>
      <c r="Q87" s="176"/>
      <c r="R87" s="176"/>
      <c r="S87" s="176"/>
      <c r="T87" s="176">
        <f>D85+J85+L85+T85</f>
        <v>431628.64</v>
      </c>
      <c r="U87" s="176"/>
      <c r="V87" s="176"/>
      <c r="W87" s="176"/>
      <c r="X87" s="176"/>
      <c r="Y87" s="176"/>
      <c r="Z87" s="176"/>
      <c r="AA87" s="176"/>
      <c r="AB87" s="177">
        <f>D86+J86+L86+T86</f>
        <v>1</v>
      </c>
      <c r="AC87" s="177"/>
    </row>
    <row r="88" spans="1:29" ht="15.75" thickBot="1" x14ac:dyDescent="0.3">
      <c r="A88" s="179"/>
      <c r="B88" s="179"/>
      <c r="C88" s="46" t="s">
        <v>87</v>
      </c>
      <c r="D88" s="178">
        <f>D86</f>
        <v>0.2351804342733142</v>
      </c>
      <c r="E88" s="178"/>
      <c r="F88" s="178"/>
      <c r="G88" s="178"/>
      <c r="H88" s="178"/>
      <c r="I88" s="178"/>
      <c r="J88" s="178">
        <f>D88+J86</f>
        <v>0.40980019421324776</v>
      </c>
      <c r="K88" s="178"/>
      <c r="L88" s="178">
        <f>J88+L86</f>
        <v>0.6776373539531575</v>
      </c>
      <c r="M88" s="178"/>
      <c r="N88" s="178"/>
      <c r="O88" s="178"/>
      <c r="P88" s="178"/>
      <c r="Q88" s="178"/>
      <c r="R88" s="178"/>
      <c r="S88" s="178"/>
      <c r="T88" s="178">
        <f>L88+T86</f>
        <v>1</v>
      </c>
      <c r="U88" s="178"/>
      <c r="V88" s="178"/>
      <c r="W88" s="178"/>
      <c r="X88" s="178"/>
      <c r="Y88" s="178"/>
      <c r="Z88" s="178"/>
      <c r="AA88" s="178"/>
      <c r="AB88" s="177"/>
      <c r="AC88" s="177"/>
    </row>
  </sheetData>
  <mergeCells count="428">
    <mergeCell ref="D17:E17"/>
    <mergeCell ref="D18:E18"/>
    <mergeCell ref="A1:AC1"/>
    <mergeCell ref="A2:AC2"/>
    <mergeCell ref="A3:AC3"/>
    <mergeCell ref="C4:AC4"/>
    <mergeCell ref="A5:AC5"/>
    <mergeCell ref="A6:AC6"/>
    <mergeCell ref="A7:AC7"/>
    <mergeCell ref="A8:AC8"/>
    <mergeCell ref="A9:A11"/>
    <mergeCell ref="B9:C11"/>
    <mergeCell ref="D9:AA9"/>
    <mergeCell ref="AB9:AC11"/>
    <mergeCell ref="H10:K10"/>
    <mergeCell ref="D10:G10"/>
    <mergeCell ref="L10:O10"/>
    <mergeCell ref="P10:S10"/>
    <mergeCell ref="T10:W10"/>
    <mergeCell ref="X10:AA10"/>
    <mergeCell ref="D11:I11"/>
    <mergeCell ref="J11:K11"/>
    <mergeCell ref="L11:S11"/>
    <mergeCell ref="T11:AA11"/>
    <mergeCell ref="A15:A16"/>
    <mergeCell ref="B15:C16"/>
    <mergeCell ref="AB15:AB16"/>
    <mergeCell ref="AC15:AC16"/>
    <mergeCell ref="B12:C12"/>
    <mergeCell ref="AB12:AC12"/>
    <mergeCell ref="A13:A14"/>
    <mergeCell ref="B13:C14"/>
    <mergeCell ref="AB13:AB14"/>
    <mergeCell ref="AC13:AC14"/>
    <mergeCell ref="D12:E12"/>
    <mergeCell ref="D13:E13"/>
    <mergeCell ref="D14:E14"/>
    <mergeCell ref="D15:E15"/>
    <mergeCell ref="D16:E16"/>
    <mergeCell ref="A20:A21"/>
    <mergeCell ref="B20:C21"/>
    <mergeCell ref="D20:I20"/>
    <mergeCell ref="J20:K20"/>
    <mergeCell ref="L20:S20"/>
    <mergeCell ref="T20:AA20"/>
    <mergeCell ref="B19:C19"/>
    <mergeCell ref="D19:I19"/>
    <mergeCell ref="J19:K19"/>
    <mergeCell ref="L19:S19"/>
    <mergeCell ref="AB20:AB21"/>
    <mergeCell ref="AC20:AC21"/>
    <mergeCell ref="D21:I21"/>
    <mergeCell ref="J21:K21"/>
    <mergeCell ref="L21:S21"/>
    <mergeCell ref="T21:AA21"/>
    <mergeCell ref="T19:AA19"/>
    <mergeCell ref="AB19:AC19"/>
    <mergeCell ref="AB22:AB23"/>
    <mergeCell ref="AC22:AC23"/>
    <mergeCell ref="D23:I23"/>
    <mergeCell ref="J23:K23"/>
    <mergeCell ref="L23:S23"/>
    <mergeCell ref="T23:AA23"/>
    <mergeCell ref="A22:A23"/>
    <mergeCell ref="B22:C23"/>
    <mergeCell ref="D22:I22"/>
    <mergeCell ref="J22:K22"/>
    <mergeCell ref="L22:S22"/>
    <mergeCell ref="T22:AA22"/>
    <mergeCell ref="AB24:AB25"/>
    <mergeCell ref="AC24:AC25"/>
    <mergeCell ref="D25:I25"/>
    <mergeCell ref="J25:K25"/>
    <mergeCell ref="L25:S25"/>
    <mergeCell ref="T25:AA25"/>
    <mergeCell ref="A24:A25"/>
    <mergeCell ref="B24:C25"/>
    <mergeCell ref="D24:I24"/>
    <mergeCell ref="J24:K24"/>
    <mergeCell ref="L24:S24"/>
    <mergeCell ref="T24:AA24"/>
    <mergeCell ref="AB26:AB27"/>
    <mergeCell ref="AC26:AC27"/>
    <mergeCell ref="D27:I27"/>
    <mergeCell ref="J27:K27"/>
    <mergeCell ref="L27:S27"/>
    <mergeCell ref="T27:AA27"/>
    <mergeCell ref="A26:A27"/>
    <mergeCell ref="B26:C27"/>
    <mergeCell ref="D26:I26"/>
    <mergeCell ref="J26:K26"/>
    <mergeCell ref="L26:S26"/>
    <mergeCell ref="T26:AA26"/>
    <mergeCell ref="AB28:AB29"/>
    <mergeCell ref="AC28:AC29"/>
    <mergeCell ref="D29:I29"/>
    <mergeCell ref="J29:K29"/>
    <mergeCell ref="L29:S29"/>
    <mergeCell ref="T29:AA29"/>
    <mergeCell ref="A28:A29"/>
    <mergeCell ref="B28:C29"/>
    <mergeCell ref="D28:I28"/>
    <mergeCell ref="J28:K28"/>
    <mergeCell ref="L28:S28"/>
    <mergeCell ref="T28:AA28"/>
    <mergeCell ref="A31:A32"/>
    <mergeCell ref="B31:C32"/>
    <mergeCell ref="D31:I31"/>
    <mergeCell ref="J31:K31"/>
    <mergeCell ref="L31:S31"/>
    <mergeCell ref="T31:AA31"/>
    <mergeCell ref="AB31:AB32"/>
    <mergeCell ref="B30:C30"/>
    <mergeCell ref="D30:I30"/>
    <mergeCell ref="J30:K30"/>
    <mergeCell ref="D32:I32"/>
    <mergeCell ref="J32:K32"/>
    <mergeCell ref="L32:S32"/>
    <mergeCell ref="T32:AA32"/>
    <mergeCell ref="T33:AA33"/>
    <mergeCell ref="AB33:AC33"/>
    <mergeCell ref="B33:C33"/>
    <mergeCell ref="D33:I33"/>
    <mergeCell ref="J33:K33"/>
    <mergeCell ref="L33:S33"/>
    <mergeCell ref="L30:S30"/>
    <mergeCell ref="T30:AA30"/>
    <mergeCell ref="AB30:AC30"/>
    <mergeCell ref="AC31:AC32"/>
    <mergeCell ref="AB34:AB35"/>
    <mergeCell ref="AC34:AC35"/>
    <mergeCell ref="D35:I35"/>
    <mergeCell ref="J35:K35"/>
    <mergeCell ref="L35:S35"/>
    <mergeCell ref="T35:AA35"/>
    <mergeCell ref="A34:A35"/>
    <mergeCell ref="B34:C35"/>
    <mergeCell ref="D34:I34"/>
    <mergeCell ref="J34:K34"/>
    <mergeCell ref="L34:S34"/>
    <mergeCell ref="T34:AA34"/>
    <mergeCell ref="A38:A39"/>
    <mergeCell ref="B38:C39"/>
    <mergeCell ref="D38:I38"/>
    <mergeCell ref="J38:K38"/>
    <mergeCell ref="L38:S38"/>
    <mergeCell ref="T38:AA38"/>
    <mergeCell ref="AB36:AB37"/>
    <mergeCell ref="AC36:AC37"/>
    <mergeCell ref="D37:I37"/>
    <mergeCell ref="J37:K37"/>
    <mergeCell ref="L37:S37"/>
    <mergeCell ref="T37:AA37"/>
    <mergeCell ref="A36:A37"/>
    <mergeCell ref="B36:C37"/>
    <mergeCell ref="D36:I36"/>
    <mergeCell ref="J36:K36"/>
    <mergeCell ref="L36:S36"/>
    <mergeCell ref="T36:AA36"/>
    <mergeCell ref="B40:C40"/>
    <mergeCell ref="D40:I40"/>
    <mergeCell ref="J40:K40"/>
    <mergeCell ref="L40:S40"/>
    <mergeCell ref="T40:AA40"/>
    <mergeCell ref="AB40:AC40"/>
    <mergeCell ref="AB38:AB39"/>
    <mergeCell ref="AC38:AC39"/>
    <mergeCell ref="D39:I39"/>
    <mergeCell ref="J39:K39"/>
    <mergeCell ref="L39:S39"/>
    <mergeCell ref="T39:AA39"/>
    <mergeCell ref="AB41:AB42"/>
    <mergeCell ref="AC41:AC42"/>
    <mergeCell ref="D42:I42"/>
    <mergeCell ref="J42:K42"/>
    <mergeCell ref="L42:S42"/>
    <mergeCell ref="T42:AA42"/>
    <mergeCell ref="A41:A42"/>
    <mergeCell ref="B41:C42"/>
    <mergeCell ref="D41:I41"/>
    <mergeCell ref="J41:K41"/>
    <mergeCell ref="L41:S41"/>
    <mergeCell ref="T41:AA41"/>
    <mergeCell ref="AB43:AB44"/>
    <mergeCell ref="AC43:AC44"/>
    <mergeCell ref="D44:I44"/>
    <mergeCell ref="J44:K44"/>
    <mergeCell ref="L44:S44"/>
    <mergeCell ref="T44:AA44"/>
    <mergeCell ref="A43:A44"/>
    <mergeCell ref="B43:C44"/>
    <mergeCell ref="D43:I43"/>
    <mergeCell ref="J43:K43"/>
    <mergeCell ref="L43:S43"/>
    <mergeCell ref="T43:AA43"/>
    <mergeCell ref="AB45:AB46"/>
    <mergeCell ref="AC45:AC46"/>
    <mergeCell ref="D46:I46"/>
    <mergeCell ref="J46:K46"/>
    <mergeCell ref="L46:S46"/>
    <mergeCell ref="T46:AA46"/>
    <mergeCell ref="A45:A46"/>
    <mergeCell ref="B45:C46"/>
    <mergeCell ref="D45:I45"/>
    <mergeCell ref="J45:K45"/>
    <mergeCell ref="L45:S45"/>
    <mergeCell ref="T45:AA45"/>
    <mergeCell ref="AB47:AB48"/>
    <mergeCell ref="AC47:AC48"/>
    <mergeCell ref="D48:I48"/>
    <mergeCell ref="J48:K48"/>
    <mergeCell ref="L48:S48"/>
    <mergeCell ref="T48:AA48"/>
    <mergeCell ref="A47:A48"/>
    <mergeCell ref="B47:C48"/>
    <mergeCell ref="D47:I47"/>
    <mergeCell ref="J47:K47"/>
    <mergeCell ref="L47:S47"/>
    <mergeCell ref="T47:AA47"/>
    <mergeCell ref="A51:A52"/>
    <mergeCell ref="B51:C52"/>
    <mergeCell ref="D51:I51"/>
    <mergeCell ref="J51:K51"/>
    <mergeCell ref="L51:S51"/>
    <mergeCell ref="T51:AA51"/>
    <mergeCell ref="AB49:AB50"/>
    <mergeCell ref="AC49:AC50"/>
    <mergeCell ref="D50:I50"/>
    <mergeCell ref="J50:K50"/>
    <mergeCell ref="L50:S50"/>
    <mergeCell ref="T50:AA50"/>
    <mergeCell ref="A49:A50"/>
    <mergeCell ref="B49:C50"/>
    <mergeCell ref="D49:I49"/>
    <mergeCell ref="J49:K49"/>
    <mergeCell ref="L49:S49"/>
    <mergeCell ref="T49:AA49"/>
    <mergeCell ref="B53:C53"/>
    <mergeCell ref="D53:I53"/>
    <mergeCell ref="J53:K53"/>
    <mergeCell ref="L53:S53"/>
    <mergeCell ref="T53:AA53"/>
    <mergeCell ref="AB53:AC53"/>
    <mergeCell ref="AB51:AB52"/>
    <mergeCell ref="AC51:AC52"/>
    <mergeCell ref="D52:I52"/>
    <mergeCell ref="J52:K52"/>
    <mergeCell ref="L52:S52"/>
    <mergeCell ref="T52:AA52"/>
    <mergeCell ref="AB54:AB55"/>
    <mergeCell ref="AC54:AC55"/>
    <mergeCell ref="D55:I55"/>
    <mergeCell ref="J55:K55"/>
    <mergeCell ref="L55:S55"/>
    <mergeCell ref="T55:AA55"/>
    <mergeCell ref="A54:A55"/>
    <mergeCell ref="B54:C55"/>
    <mergeCell ref="D54:I54"/>
    <mergeCell ref="J54:K54"/>
    <mergeCell ref="L54:S54"/>
    <mergeCell ref="T54:AA54"/>
    <mergeCell ref="A58:A59"/>
    <mergeCell ref="B58:C59"/>
    <mergeCell ref="D58:I58"/>
    <mergeCell ref="J58:K58"/>
    <mergeCell ref="L58:S58"/>
    <mergeCell ref="T58:AA58"/>
    <mergeCell ref="AB56:AB57"/>
    <mergeCell ref="AC56:AC57"/>
    <mergeCell ref="D57:I57"/>
    <mergeCell ref="J57:K57"/>
    <mergeCell ref="L57:S57"/>
    <mergeCell ref="T57:AA57"/>
    <mergeCell ref="A56:A57"/>
    <mergeCell ref="B56:C57"/>
    <mergeCell ref="D56:I56"/>
    <mergeCell ref="J56:K56"/>
    <mergeCell ref="L56:S56"/>
    <mergeCell ref="T56:AA56"/>
    <mergeCell ref="B60:C60"/>
    <mergeCell ref="D60:I60"/>
    <mergeCell ref="J60:K60"/>
    <mergeCell ref="L60:S60"/>
    <mergeCell ref="T60:AA60"/>
    <mergeCell ref="AB60:AC60"/>
    <mergeCell ref="AB58:AB59"/>
    <mergeCell ref="AC58:AC59"/>
    <mergeCell ref="D59:I59"/>
    <mergeCell ref="J59:K59"/>
    <mergeCell ref="L59:S59"/>
    <mergeCell ref="T59:AA59"/>
    <mergeCell ref="AB61:AB62"/>
    <mergeCell ref="AC61:AC62"/>
    <mergeCell ref="D62:I62"/>
    <mergeCell ref="J62:K62"/>
    <mergeCell ref="L62:S62"/>
    <mergeCell ref="T62:AA62"/>
    <mergeCell ref="A61:A62"/>
    <mergeCell ref="B61:C62"/>
    <mergeCell ref="D61:I61"/>
    <mergeCell ref="J61:K61"/>
    <mergeCell ref="L61:S61"/>
    <mergeCell ref="T61:AA61"/>
    <mergeCell ref="AB68:AB69"/>
    <mergeCell ref="AC68:AC69"/>
    <mergeCell ref="AB63:AB64"/>
    <mergeCell ref="AC63:AC64"/>
    <mergeCell ref="D64:I64"/>
    <mergeCell ref="J64:K64"/>
    <mergeCell ref="L64:S64"/>
    <mergeCell ref="T64:AA64"/>
    <mergeCell ref="A63:A64"/>
    <mergeCell ref="B63:C64"/>
    <mergeCell ref="D63:I63"/>
    <mergeCell ref="J63:K63"/>
    <mergeCell ref="L63:S63"/>
    <mergeCell ref="T63:AA63"/>
    <mergeCell ref="AB65:AC65"/>
    <mergeCell ref="A66:A67"/>
    <mergeCell ref="B66:C67"/>
    <mergeCell ref="D66:I66"/>
    <mergeCell ref="J66:K66"/>
    <mergeCell ref="L66:S66"/>
    <mergeCell ref="T66:AA66"/>
    <mergeCell ref="AB66:AB67"/>
    <mergeCell ref="AC66:AC67"/>
    <mergeCell ref="D67:I67"/>
    <mergeCell ref="A68:A69"/>
    <mergeCell ref="B68:C69"/>
    <mergeCell ref="D68:I68"/>
    <mergeCell ref="J68:K68"/>
    <mergeCell ref="L68:S68"/>
    <mergeCell ref="T68:AA68"/>
    <mergeCell ref="B65:C65"/>
    <mergeCell ref="D65:I65"/>
    <mergeCell ref="J65:K65"/>
    <mergeCell ref="L65:S65"/>
    <mergeCell ref="T65:AA65"/>
    <mergeCell ref="D69:I69"/>
    <mergeCell ref="J69:K69"/>
    <mergeCell ref="L69:S69"/>
    <mergeCell ref="T69:AA69"/>
    <mergeCell ref="J67:K67"/>
    <mergeCell ref="L67:S67"/>
    <mergeCell ref="T67:AA67"/>
    <mergeCell ref="AB72:AB73"/>
    <mergeCell ref="AC72:AC73"/>
    <mergeCell ref="T73:AA73"/>
    <mergeCell ref="A70:A71"/>
    <mergeCell ref="B70:C71"/>
    <mergeCell ref="J70:K70"/>
    <mergeCell ref="L70:S70"/>
    <mergeCell ref="AB70:AB71"/>
    <mergeCell ref="AC70:AC71"/>
    <mergeCell ref="J71:K71"/>
    <mergeCell ref="L71:S71"/>
    <mergeCell ref="A72:A73"/>
    <mergeCell ref="B72:C73"/>
    <mergeCell ref="T72:AA72"/>
    <mergeCell ref="T74:AA74"/>
    <mergeCell ref="AB74:AB75"/>
    <mergeCell ref="AC74:AC75"/>
    <mergeCell ref="D75:I75"/>
    <mergeCell ref="J75:K75"/>
    <mergeCell ref="L75:S75"/>
    <mergeCell ref="T75:AA75"/>
    <mergeCell ref="A74:A75"/>
    <mergeCell ref="B74:C75"/>
    <mergeCell ref="D74:I74"/>
    <mergeCell ref="J74:K74"/>
    <mergeCell ref="L74:S74"/>
    <mergeCell ref="A78:A79"/>
    <mergeCell ref="B78:C79"/>
    <mergeCell ref="T78:AA78"/>
    <mergeCell ref="AB78:AB79"/>
    <mergeCell ref="AC78:AC79"/>
    <mergeCell ref="T79:AA79"/>
    <mergeCell ref="A76:A77"/>
    <mergeCell ref="B76:C77"/>
    <mergeCell ref="L76:S76"/>
    <mergeCell ref="T76:AA76"/>
    <mergeCell ref="AB76:AB77"/>
    <mergeCell ref="AC76:AC77"/>
    <mergeCell ref="L77:S77"/>
    <mergeCell ref="T77:AA77"/>
    <mergeCell ref="A83:A84"/>
    <mergeCell ref="B83:C84"/>
    <mergeCell ref="J83:K83"/>
    <mergeCell ref="AB83:AB84"/>
    <mergeCell ref="AC83:AC84"/>
    <mergeCell ref="J84:K84"/>
    <mergeCell ref="AB80:AC80"/>
    <mergeCell ref="A81:A82"/>
    <mergeCell ref="B81:C82"/>
    <mergeCell ref="J81:K81"/>
    <mergeCell ref="AB81:AB82"/>
    <mergeCell ref="AC81:AC82"/>
    <mergeCell ref="J82:K82"/>
    <mergeCell ref="B80:C80"/>
    <mergeCell ref="D80:I80"/>
    <mergeCell ref="J80:K80"/>
    <mergeCell ref="L80:O80"/>
    <mergeCell ref="P80:S80"/>
    <mergeCell ref="T80:AA80"/>
    <mergeCell ref="AB17:AB18"/>
    <mergeCell ref="AC17:AC18"/>
    <mergeCell ref="T87:AA87"/>
    <mergeCell ref="AB87:AC88"/>
    <mergeCell ref="D88:I88"/>
    <mergeCell ref="J88:K88"/>
    <mergeCell ref="L88:S88"/>
    <mergeCell ref="T88:AA88"/>
    <mergeCell ref="A87:B88"/>
    <mergeCell ref="D87:I87"/>
    <mergeCell ref="J87:K87"/>
    <mergeCell ref="L87:S87"/>
    <mergeCell ref="T85:AA85"/>
    <mergeCell ref="AB85:AC86"/>
    <mergeCell ref="D86:I86"/>
    <mergeCell ref="J86:K86"/>
    <mergeCell ref="L86:S86"/>
    <mergeCell ref="T86:AA86"/>
    <mergeCell ref="A85:B86"/>
    <mergeCell ref="D85:I85"/>
    <mergeCell ref="J85:K85"/>
    <mergeCell ref="L85:S85"/>
    <mergeCell ref="A17:A18"/>
    <mergeCell ref="B17:C18"/>
  </mergeCells>
  <phoneticPr fontId="2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58" fitToHeight="2" orientation="landscape" horizontalDpi="360" verticalDpi="360" r:id="rId1"/>
  <headerFooter>
    <oddFooter>&amp;RCRONOGRAMA PG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view="pageBreakPreview" zoomScale="115" zoomScaleNormal="100" zoomScaleSheetLayoutView="115" workbookViewId="0">
      <selection activeCell="C44" sqref="C44"/>
    </sheetView>
  </sheetViews>
  <sheetFormatPr defaultRowHeight="15" x14ac:dyDescent="0.25"/>
  <cols>
    <col min="1" max="1" width="4.28515625" customWidth="1"/>
    <col min="2" max="2" width="49.7109375" customWidth="1"/>
    <col min="3" max="3" width="13.85546875" customWidth="1"/>
    <col min="4" max="5" width="10.7109375" customWidth="1"/>
    <col min="6" max="6" width="8.85546875" customWidth="1"/>
  </cols>
  <sheetData>
    <row r="1" spans="1:5" ht="54.6" customHeight="1" x14ac:dyDescent="0.25">
      <c r="A1" s="169"/>
      <c r="B1" s="169"/>
      <c r="C1" s="169"/>
      <c r="D1" s="169"/>
      <c r="E1" s="169"/>
    </row>
    <row r="2" spans="1:5" x14ac:dyDescent="0.25">
      <c r="A2" s="170" t="s">
        <v>0</v>
      </c>
      <c r="B2" s="170"/>
      <c r="C2" s="170"/>
      <c r="D2" s="170"/>
      <c r="E2" s="170"/>
    </row>
    <row r="3" spans="1:5" x14ac:dyDescent="0.25">
      <c r="A3" s="171" t="s">
        <v>1</v>
      </c>
      <c r="B3" s="171"/>
      <c r="C3" s="171"/>
      <c r="D3" s="171"/>
      <c r="E3" s="171"/>
    </row>
    <row r="4" spans="1:5" x14ac:dyDescent="0.25">
      <c r="A4" s="171" t="s">
        <v>90</v>
      </c>
      <c r="B4" s="171"/>
      <c r="C4" s="172"/>
      <c r="D4" s="172"/>
      <c r="E4" s="172"/>
    </row>
    <row r="5" spans="1:5" x14ac:dyDescent="0.25">
      <c r="A5" s="12"/>
      <c r="B5" s="167" t="s">
        <v>99</v>
      </c>
      <c r="C5" s="167"/>
      <c r="D5" s="12" t="s">
        <v>303</v>
      </c>
      <c r="E5" s="12"/>
    </row>
    <row r="6" spans="1:5" ht="15.75" thickBot="1" x14ac:dyDescent="0.3">
      <c r="A6" s="168" t="s">
        <v>304</v>
      </c>
      <c r="B6" s="168"/>
      <c r="C6" s="168"/>
      <c r="D6" s="168"/>
      <c r="E6" s="168"/>
    </row>
    <row r="7" spans="1:5" ht="32.25" thickBot="1" x14ac:dyDescent="0.3">
      <c r="A7" s="61" t="s">
        <v>52</v>
      </c>
      <c r="B7" s="133" t="s">
        <v>100</v>
      </c>
      <c r="C7" s="134" t="s">
        <v>101</v>
      </c>
      <c r="D7" s="61" t="s">
        <v>102</v>
      </c>
      <c r="E7" s="62" t="s">
        <v>103</v>
      </c>
    </row>
    <row r="8" spans="1:5" ht="15.75" thickBot="1" x14ac:dyDescent="0.3">
      <c r="A8" s="131" t="s">
        <v>104</v>
      </c>
      <c r="B8" s="137" t="s">
        <v>262</v>
      </c>
      <c r="C8" s="136">
        <v>71879.88</v>
      </c>
      <c r="D8" s="132">
        <f>C8/$C$40</f>
        <v>0.16653176675208584</v>
      </c>
      <c r="E8" s="63">
        <f>D8</f>
        <v>0.16653176675208584</v>
      </c>
    </row>
    <row r="9" spans="1:5" ht="15.75" thickBot="1" x14ac:dyDescent="0.3">
      <c r="A9" s="131" t="s">
        <v>105</v>
      </c>
      <c r="B9" s="137" t="s">
        <v>223</v>
      </c>
      <c r="C9" s="136">
        <v>31293.85</v>
      </c>
      <c r="D9" s="132">
        <f t="shared" ref="D9:D39" si="0">C9/$C$40</f>
        <v>7.2501792281438979E-2</v>
      </c>
      <c r="E9" s="64">
        <f t="shared" ref="E9:E17" si="1">E8+D9</f>
        <v>0.2390335590335248</v>
      </c>
    </row>
    <row r="10" spans="1:5" ht="15.75" thickBot="1" x14ac:dyDescent="0.3">
      <c r="A10" s="131" t="s">
        <v>106</v>
      </c>
      <c r="B10" s="137" t="s">
        <v>313</v>
      </c>
      <c r="C10" s="136">
        <v>31250</v>
      </c>
      <c r="D10" s="132">
        <f t="shared" si="0"/>
        <v>7.2400200320349467E-2</v>
      </c>
      <c r="E10" s="64">
        <f t="shared" si="1"/>
        <v>0.3114337593538743</v>
      </c>
    </row>
    <row r="11" spans="1:5" ht="24" thickBot="1" x14ac:dyDescent="0.3">
      <c r="A11" s="131" t="s">
        <v>107</v>
      </c>
      <c r="B11" s="137" t="s">
        <v>287</v>
      </c>
      <c r="C11" s="136">
        <v>27544.1</v>
      </c>
      <c r="D11" s="132">
        <f t="shared" si="0"/>
        <v>6.3814347444599615E-2</v>
      </c>
      <c r="E11" s="64">
        <f t="shared" si="1"/>
        <v>0.37524810679847392</v>
      </c>
    </row>
    <row r="12" spans="1:5" ht="15.75" thickBot="1" x14ac:dyDescent="0.3">
      <c r="A12" s="131" t="s">
        <v>108</v>
      </c>
      <c r="B12" s="137" t="s">
        <v>192</v>
      </c>
      <c r="C12" s="136">
        <v>24085.9</v>
      </c>
      <c r="D12" s="132">
        <f t="shared" si="0"/>
        <v>5.5802367516668977E-2</v>
      </c>
      <c r="E12" s="64">
        <f t="shared" si="1"/>
        <v>0.43105047431514287</v>
      </c>
    </row>
    <row r="13" spans="1:5" ht="24" thickBot="1" x14ac:dyDescent="0.3">
      <c r="A13" s="131" t="s">
        <v>109</v>
      </c>
      <c r="B13" s="137" t="s">
        <v>236</v>
      </c>
      <c r="C13" s="136">
        <v>23952.799999999999</v>
      </c>
      <c r="D13" s="132">
        <f t="shared" si="0"/>
        <v>5.5494000583464535E-2</v>
      </c>
      <c r="E13" s="64">
        <f t="shared" si="1"/>
        <v>0.48654447489860742</v>
      </c>
    </row>
    <row r="14" spans="1:5" ht="15.75" thickBot="1" x14ac:dyDescent="0.3">
      <c r="A14" s="131" t="s">
        <v>110</v>
      </c>
      <c r="B14" s="137" t="s">
        <v>179</v>
      </c>
      <c r="C14" s="136">
        <v>21899.95</v>
      </c>
      <c r="D14" s="132">
        <f t="shared" si="0"/>
        <v>5.0737944544180402E-2</v>
      </c>
      <c r="E14" s="64">
        <f t="shared" si="1"/>
        <v>0.53728241944278787</v>
      </c>
    </row>
    <row r="15" spans="1:5" ht="15.75" thickBot="1" x14ac:dyDescent="0.3">
      <c r="A15" s="131" t="s">
        <v>21</v>
      </c>
      <c r="B15" s="137" t="s">
        <v>177</v>
      </c>
      <c r="C15" s="136">
        <v>20765.400000000001</v>
      </c>
      <c r="D15" s="132">
        <f t="shared" si="0"/>
        <v>4.8109411831429923E-2</v>
      </c>
      <c r="E15" s="64">
        <f t="shared" si="1"/>
        <v>0.58539183127421779</v>
      </c>
    </row>
    <row r="16" spans="1:5" ht="15.75" thickBot="1" x14ac:dyDescent="0.3">
      <c r="A16" s="131" t="s">
        <v>111</v>
      </c>
      <c r="B16" s="137" t="s">
        <v>275</v>
      </c>
      <c r="C16" s="136">
        <v>18362.73</v>
      </c>
      <c r="D16" s="132">
        <f t="shared" si="0"/>
        <v>4.254289057371171E-2</v>
      </c>
      <c r="E16" s="64">
        <f t="shared" si="1"/>
        <v>0.62793472184792953</v>
      </c>
    </row>
    <row r="17" spans="1:5" ht="24" thickBot="1" x14ac:dyDescent="0.3">
      <c r="A17" s="131" t="s">
        <v>112</v>
      </c>
      <c r="B17" s="137" t="s">
        <v>283</v>
      </c>
      <c r="C17" s="136">
        <v>18362.73</v>
      </c>
      <c r="D17" s="132">
        <f t="shared" si="0"/>
        <v>4.254289057371171E-2</v>
      </c>
      <c r="E17" s="64">
        <f t="shared" si="1"/>
        <v>0.67047761242164128</v>
      </c>
    </row>
    <row r="18" spans="1:5" ht="15.75" thickBot="1" x14ac:dyDescent="0.3">
      <c r="A18" s="131" t="s">
        <v>113</v>
      </c>
      <c r="B18" s="137" t="s">
        <v>286</v>
      </c>
      <c r="C18" s="136">
        <v>18362.73</v>
      </c>
      <c r="D18" s="132">
        <f t="shared" si="0"/>
        <v>4.254289057371171E-2</v>
      </c>
      <c r="E18" s="64">
        <f t="shared" ref="E18:E39" si="2">D18+E17</f>
        <v>0.71302050299535302</v>
      </c>
    </row>
    <row r="19" spans="1:5" ht="15.75" thickBot="1" x14ac:dyDescent="0.3">
      <c r="A19" s="131" t="s">
        <v>114</v>
      </c>
      <c r="B19" s="137" t="s">
        <v>175</v>
      </c>
      <c r="C19" s="136">
        <v>16403.439999999999</v>
      </c>
      <c r="D19" s="132">
        <f t="shared" si="0"/>
        <v>3.8003594942170663E-2</v>
      </c>
      <c r="E19" s="65">
        <f t="shared" si="2"/>
        <v>0.75102409793752367</v>
      </c>
    </row>
    <row r="20" spans="1:5" ht="24" thickBot="1" x14ac:dyDescent="0.3">
      <c r="A20" s="131" t="s">
        <v>115</v>
      </c>
      <c r="B20" s="137" t="s">
        <v>162</v>
      </c>
      <c r="C20" s="136">
        <v>14027.93</v>
      </c>
      <c r="D20" s="132">
        <f t="shared" si="0"/>
        <v>3.2499998146554882E-2</v>
      </c>
      <c r="E20" s="65">
        <f t="shared" si="2"/>
        <v>0.78352409608407858</v>
      </c>
    </row>
    <row r="21" spans="1:5" ht="15.75" thickBot="1" x14ac:dyDescent="0.3">
      <c r="A21" s="131" t="s">
        <v>115</v>
      </c>
      <c r="B21" s="137" t="s">
        <v>191</v>
      </c>
      <c r="C21" s="136">
        <v>11973.5</v>
      </c>
      <c r="D21" s="132">
        <f t="shared" si="0"/>
        <v>2.7740281553142541E-2</v>
      </c>
      <c r="E21" s="65">
        <f t="shared" si="2"/>
        <v>0.81126437763722115</v>
      </c>
    </row>
    <row r="22" spans="1:5" ht="15.75" thickBot="1" x14ac:dyDescent="0.3">
      <c r="A22" s="131" t="s">
        <v>116</v>
      </c>
      <c r="B22" s="137" t="s">
        <v>204</v>
      </c>
      <c r="C22" s="136">
        <v>11881.6</v>
      </c>
      <c r="D22" s="132">
        <f t="shared" si="0"/>
        <v>2.7527367044040459E-2</v>
      </c>
      <c r="E22" s="65">
        <f t="shared" si="2"/>
        <v>0.83879174468126161</v>
      </c>
    </row>
    <row r="23" spans="1:5" ht="15.75" thickBot="1" x14ac:dyDescent="0.3">
      <c r="A23" s="131" t="s">
        <v>117</v>
      </c>
      <c r="B23" s="137" t="s">
        <v>232</v>
      </c>
      <c r="C23" s="136">
        <v>11218</v>
      </c>
      <c r="D23" s="132">
        <f t="shared" si="0"/>
        <v>2.5989934310197773E-2</v>
      </c>
      <c r="E23" s="65">
        <f t="shared" si="2"/>
        <v>0.86478167899145941</v>
      </c>
    </row>
    <row r="24" spans="1:5" ht="15.75" thickBot="1" x14ac:dyDescent="0.3">
      <c r="A24" s="131" t="s">
        <v>118</v>
      </c>
      <c r="B24" s="137" t="s">
        <v>203</v>
      </c>
      <c r="C24" s="136">
        <v>8203.1299999999992</v>
      </c>
      <c r="D24" s="132">
        <f t="shared" si="0"/>
        <v>1.9005064168123788E-2</v>
      </c>
      <c r="E24" s="65">
        <f t="shared" si="2"/>
        <v>0.88378674315958317</v>
      </c>
    </row>
    <row r="25" spans="1:5" ht="15.75" thickBot="1" x14ac:dyDescent="0.3">
      <c r="A25" s="131" t="s">
        <v>119</v>
      </c>
      <c r="B25" s="137" t="s">
        <v>143</v>
      </c>
      <c r="C25" s="136">
        <v>8178.0000000000009</v>
      </c>
      <c r="D25" s="132">
        <f t="shared" si="0"/>
        <v>1.8946842823034177E-2</v>
      </c>
      <c r="E25" s="65">
        <f t="shared" si="2"/>
        <v>0.90273358598261733</v>
      </c>
    </row>
    <row r="26" spans="1:5" ht="35.25" thickBot="1" x14ac:dyDescent="0.3">
      <c r="A26" s="131" t="s">
        <v>120</v>
      </c>
      <c r="B26" s="137" t="s">
        <v>188</v>
      </c>
      <c r="C26" s="136">
        <v>8124.88</v>
      </c>
      <c r="D26" s="132">
        <f t="shared" si="0"/>
        <v>1.8823774066521633E-2</v>
      </c>
      <c r="E26" s="65">
        <f t="shared" si="2"/>
        <v>0.92155736004913891</v>
      </c>
    </row>
    <row r="27" spans="1:5" ht="15.75" thickBot="1" x14ac:dyDescent="0.3">
      <c r="A27" s="131" t="s">
        <v>121</v>
      </c>
      <c r="B27" s="137" t="s">
        <v>197</v>
      </c>
      <c r="C27" s="136">
        <v>5908.85</v>
      </c>
      <c r="D27" s="132">
        <f t="shared" si="0"/>
        <v>1.3689661557212704E-2</v>
      </c>
      <c r="E27" s="65">
        <f t="shared" si="2"/>
        <v>0.93524702160635165</v>
      </c>
    </row>
    <row r="28" spans="1:5" ht="24" thickBot="1" x14ac:dyDescent="0.3">
      <c r="A28" s="131" t="s">
        <v>122</v>
      </c>
      <c r="B28" s="137" t="s">
        <v>243</v>
      </c>
      <c r="C28" s="136">
        <v>4665</v>
      </c>
      <c r="D28" s="132">
        <f t="shared" si="0"/>
        <v>1.0807901903821769E-2</v>
      </c>
      <c r="E28" s="65">
        <f t="shared" si="2"/>
        <v>0.9460549235101734</v>
      </c>
    </row>
    <row r="29" spans="1:5" ht="24" thickBot="1" x14ac:dyDescent="0.3">
      <c r="A29" s="131" t="s">
        <v>123</v>
      </c>
      <c r="B29" s="137" t="s">
        <v>252</v>
      </c>
      <c r="C29" s="136">
        <v>3697.2</v>
      </c>
      <c r="D29" s="132">
        <f t="shared" si="0"/>
        <v>8.5656966599806737E-3</v>
      </c>
      <c r="E29" s="65">
        <f t="shared" si="2"/>
        <v>0.95462062017015403</v>
      </c>
    </row>
    <row r="30" spans="1:5" ht="15.75" thickBot="1" x14ac:dyDescent="0.3">
      <c r="A30" s="131" t="s">
        <v>124</v>
      </c>
      <c r="B30" s="137" t="s">
        <v>173</v>
      </c>
      <c r="C30" s="136">
        <v>3186.45</v>
      </c>
      <c r="D30" s="132">
        <f t="shared" si="0"/>
        <v>7.3823877859448819E-3</v>
      </c>
      <c r="E30" s="65">
        <f t="shared" si="2"/>
        <v>0.96200300795609894</v>
      </c>
    </row>
    <row r="31" spans="1:5" ht="15.75" thickBot="1" x14ac:dyDescent="0.3">
      <c r="A31" s="131" t="s">
        <v>125</v>
      </c>
      <c r="B31" s="137" t="s">
        <v>240</v>
      </c>
      <c r="C31" s="136">
        <v>2970.4</v>
      </c>
      <c r="D31" s="132">
        <f t="shared" si="0"/>
        <v>6.8818417610101148E-3</v>
      </c>
      <c r="E31" s="65">
        <f t="shared" si="2"/>
        <v>0.96888484971710909</v>
      </c>
    </row>
    <row r="32" spans="1:5" ht="15.75" thickBot="1" x14ac:dyDescent="0.3">
      <c r="A32" s="131" t="s">
        <v>126</v>
      </c>
      <c r="B32" s="137" t="s">
        <v>206</v>
      </c>
      <c r="C32" s="136">
        <v>2887.5</v>
      </c>
      <c r="D32" s="132">
        <f t="shared" si="0"/>
        <v>6.6897785096002912E-3</v>
      </c>
      <c r="E32" s="65">
        <f t="shared" si="2"/>
        <v>0.97557462822670937</v>
      </c>
    </row>
    <row r="33" spans="1:5" ht="15.75" thickBot="1" x14ac:dyDescent="0.3">
      <c r="A33" s="131" t="s">
        <v>127</v>
      </c>
      <c r="B33" s="137" t="s">
        <v>210</v>
      </c>
      <c r="C33" s="136">
        <v>2887.5</v>
      </c>
      <c r="D33" s="132">
        <f t="shared" si="0"/>
        <v>6.6897785096002912E-3</v>
      </c>
      <c r="E33" s="65">
        <f t="shared" si="2"/>
        <v>0.98226440673630966</v>
      </c>
    </row>
    <row r="34" spans="1:5" ht="15.75" thickBot="1" x14ac:dyDescent="0.3">
      <c r="A34" s="131" t="s">
        <v>128</v>
      </c>
      <c r="B34" s="137" t="s">
        <v>205</v>
      </c>
      <c r="C34" s="136">
        <v>2312.75</v>
      </c>
      <c r="D34" s="132">
        <f t="shared" si="0"/>
        <v>5.3581940253084239E-3</v>
      </c>
      <c r="E34" s="65">
        <f t="shared" si="2"/>
        <v>0.98762260076161812</v>
      </c>
    </row>
    <row r="35" spans="1:5" ht="24" thickBot="1" x14ac:dyDescent="0.3">
      <c r="A35" s="131" t="s">
        <v>129</v>
      </c>
      <c r="B35" s="137" t="s">
        <v>214</v>
      </c>
      <c r="C35" s="136">
        <v>1985</v>
      </c>
      <c r="D35" s="132">
        <f t="shared" si="0"/>
        <v>4.5988607243485982E-3</v>
      </c>
      <c r="E35" s="65">
        <f t="shared" si="2"/>
        <v>0.99222146148596668</v>
      </c>
    </row>
    <row r="36" spans="1:5" ht="15.75" thickBot="1" x14ac:dyDescent="0.3">
      <c r="A36" s="131" t="s">
        <v>130</v>
      </c>
      <c r="B36" s="137" t="s">
        <v>49</v>
      </c>
      <c r="C36" s="136">
        <v>1169.72</v>
      </c>
      <c r="D36" s="132">
        <f t="shared" si="0"/>
        <v>2.710014794199014E-3</v>
      </c>
      <c r="E36" s="65">
        <f t="shared" si="2"/>
        <v>0.99493147628016565</v>
      </c>
    </row>
    <row r="37" spans="1:5" ht="15.75" thickBot="1" x14ac:dyDescent="0.3">
      <c r="A37" s="131" t="s">
        <v>131</v>
      </c>
      <c r="B37" s="137" t="s">
        <v>146</v>
      </c>
      <c r="C37" s="136">
        <v>1059.5999999999999</v>
      </c>
      <c r="D37" s="132">
        <f t="shared" si="0"/>
        <v>2.4548880723021535E-3</v>
      </c>
      <c r="E37" s="65">
        <f t="shared" si="2"/>
        <v>0.99738636435246786</v>
      </c>
    </row>
    <row r="38" spans="1:5" ht="35.25" thickBot="1" x14ac:dyDescent="0.3">
      <c r="A38" s="131" t="s">
        <v>132</v>
      </c>
      <c r="B38" s="137" t="s">
        <v>291</v>
      </c>
      <c r="C38" s="136">
        <v>883.24</v>
      </c>
      <c r="D38" s="132">
        <f t="shared" si="0"/>
        <v>2.046296093790255E-3</v>
      </c>
      <c r="E38" s="65">
        <f t="shared" si="2"/>
        <v>0.99943266044625811</v>
      </c>
    </row>
    <row r="39" spans="1:5" ht="15.75" thickBot="1" x14ac:dyDescent="0.3">
      <c r="A39" s="131" t="s">
        <v>133</v>
      </c>
      <c r="B39" s="137" t="s">
        <v>51</v>
      </c>
      <c r="C39" s="136">
        <v>244.88</v>
      </c>
      <c r="D39" s="132">
        <f t="shared" si="0"/>
        <v>5.6733955374230975E-4</v>
      </c>
      <c r="E39" s="65">
        <f t="shared" si="2"/>
        <v>1.0000000000000004</v>
      </c>
    </row>
    <row r="40" spans="1:5" ht="15.75" thickBot="1" x14ac:dyDescent="0.3">
      <c r="A40" s="254" t="s">
        <v>12</v>
      </c>
      <c r="B40" s="255"/>
      <c r="C40" s="135">
        <f>SUM(C8:C39)</f>
        <v>431628.6399999999</v>
      </c>
      <c r="D40" s="66">
        <f>SUM(D8:D39)</f>
        <v>1.0000000000000004</v>
      </c>
      <c r="E40" s="67"/>
    </row>
  </sheetData>
  <sortState xmlns:xlrd2="http://schemas.microsoft.com/office/spreadsheetml/2017/richdata2" ref="A8:E40">
    <sortCondition descending="1" ref="C8:C39"/>
  </sortState>
  <mergeCells count="8">
    <mergeCell ref="A6:E6"/>
    <mergeCell ref="A40:B40"/>
    <mergeCell ref="A1:E1"/>
    <mergeCell ref="A2:E2"/>
    <mergeCell ref="A3:E3"/>
    <mergeCell ref="A4:B4"/>
    <mergeCell ref="C4:E4"/>
    <mergeCell ref="B5:C5"/>
  </mergeCells>
  <pageMargins left="0.51181102362204722" right="0.51181102362204722" top="0.78740157480314965" bottom="0.39370078740157483" header="0.31496062992125984" footer="0.19685039370078741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view="pageBreakPreview" topLeftCell="A25" zoomScale="130" zoomScaleNormal="100" zoomScaleSheetLayoutView="130" workbookViewId="0">
      <selection activeCell="A6" sqref="A6:C6"/>
    </sheetView>
  </sheetViews>
  <sheetFormatPr defaultRowHeight="15" x14ac:dyDescent="0.25"/>
  <cols>
    <col min="1" max="1" width="16.28515625" customWidth="1"/>
    <col min="2" max="2" width="47.7109375" customWidth="1"/>
    <col min="3" max="3" width="20.7109375" customWidth="1"/>
    <col min="4" max="4" width="8.85546875" customWidth="1"/>
  </cols>
  <sheetData>
    <row r="1" spans="1:5" ht="60" customHeight="1" x14ac:dyDescent="0.25">
      <c r="A1" s="169"/>
      <c r="B1" s="169"/>
      <c r="C1" s="169"/>
      <c r="D1" s="10"/>
      <c r="E1" s="10"/>
    </row>
    <row r="2" spans="1:5" ht="70.150000000000006" customHeight="1" x14ac:dyDescent="0.25">
      <c r="A2" s="170" t="s">
        <v>0</v>
      </c>
      <c r="B2" s="170"/>
      <c r="C2" s="170"/>
      <c r="D2" s="11"/>
      <c r="E2" s="11"/>
    </row>
    <row r="3" spans="1:5" ht="14.45" customHeight="1" x14ac:dyDescent="0.25">
      <c r="A3" s="171" t="s">
        <v>1</v>
      </c>
      <c r="B3" s="171"/>
      <c r="C3" s="171"/>
      <c r="D3" s="1"/>
      <c r="E3" s="1"/>
    </row>
    <row r="4" spans="1:5" ht="14.45" customHeight="1" x14ac:dyDescent="0.25">
      <c r="A4" s="1" t="s">
        <v>90</v>
      </c>
      <c r="B4" s="1"/>
      <c r="C4" s="1" t="s">
        <v>4</v>
      </c>
      <c r="D4" s="1"/>
      <c r="E4" s="1"/>
    </row>
    <row r="5" spans="1:5" ht="14.45" customHeight="1" x14ac:dyDescent="0.25">
      <c r="A5" s="167" t="s">
        <v>134</v>
      </c>
      <c r="B5" s="167"/>
      <c r="C5" s="167"/>
      <c r="D5" s="12"/>
      <c r="E5" s="12"/>
    </row>
    <row r="6" spans="1:5" x14ac:dyDescent="0.25">
      <c r="A6" s="168" t="s">
        <v>304</v>
      </c>
      <c r="B6" s="168"/>
      <c r="C6" s="168"/>
      <c r="D6" s="13"/>
      <c r="E6" s="13"/>
    </row>
    <row r="7" spans="1:5" x14ac:dyDescent="0.25">
      <c r="A7" s="168" t="s">
        <v>6</v>
      </c>
      <c r="B7" s="168"/>
      <c r="C7" s="168"/>
      <c r="D7" s="13"/>
      <c r="E7" s="13"/>
    </row>
    <row r="8" spans="1:5" ht="14.45" customHeight="1" x14ac:dyDescent="0.25">
      <c r="A8" s="256" t="s">
        <v>92</v>
      </c>
      <c r="B8" s="256"/>
      <c r="C8" s="256"/>
      <c r="D8" s="68"/>
    </row>
  </sheetData>
  <mergeCells count="7">
    <mergeCell ref="A8:C8"/>
    <mergeCell ref="A7:C7"/>
    <mergeCell ref="A1:C1"/>
    <mergeCell ref="A2:C2"/>
    <mergeCell ref="A3:C3"/>
    <mergeCell ref="A5:C5"/>
    <mergeCell ref="A6:C6"/>
  </mergeCells>
  <pageMargins left="1.1023622047244095" right="0.51181102362204722" top="0.39370078740157483" bottom="0.39370078740157483" header="0.11811023622047245" footer="0.11811023622047245"/>
  <pageSetup paperSize="9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"/>
  <sheetViews>
    <sheetView view="pageBreakPreview" zoomScale="60" zoomScaleNormal="100" workbookViewId="0">
      <selection activeCell="H35" sqref="H35"/>
    </sheetView>
  </sheetViews>
  <sheetFormatPr defaultRowHeight="15" x14ac:dyDescent="0.25"/>
  <cols>
    <col min="1" max="1" width="8.85546875" customWidth="1"/>
    <col min="2" max="2" width="59.28515625" customWidth="1"/>
    <col min="3" max="3" width="8.85546875" customWidth="1"/>
  </cols>
  <sheetData>
    <row r="1" spans="1:5" ht="60" customHeight="1" x14ac:dyDescent="0.25">
      <c r="A1" s="169"/>
      <c r="B1" s="169"/>
      <c r="C1" s="169"/>
      <c r="D1" s="169"/>
      <c r="E1" s="10"/>
    </row>
    <row r="2" spans="1:5" ht="70.150000000000006" customHeight="1" x14ac:dyDescent="0.25">
      <c r="A2" s="170" t="s">
        <v>0</v>
      </c>
      <c r="B2" s="170"/>
      <c r="C2" s="170"/>
      <c r="D2" s="170"/>
      <c r="E2" s="11"/>
    </row>
    <row r="3" spans="1:5" x14ac:dyDescent="0.25">
      <c r="A3" s="171" t="s">
        <v>1</v>
      </c>
      <c r="B3" s="171"/>
      <c r="C3" s="171"/>
      <c r="D3" s="171"/>
      <c r="E3" s="1"/>
    </row>
    <row r="4" spans="1:5" x14ac:dyDescent="0.25">
      <c r="A4" s="171" t="s">
        <v>90</v>
      </c>
      <c r="B4" s="171"/>
      <c r="C4" s="259" t="s">
        <v>302</v>
      </c>
      <c r="D4" s="259"/>
      <c r="E4" s="1"/>
    </row>
    <row r="5" spans="1:5" x14ac:dyDescent="0.25">
      <c r="A5" s="167" t="s">
        <v>135</v>
      </c>
      <c r="B5" s="167"/>
      <c r="C5" s="167"/>
      <c r="D5" s="167"/>
      <c r="E5" s="12"/>
    </row>
    <row r="6" spans="1:5" x14ac:dyDescent="0.25">
      <c r="A6" s="257" t="s">
        <v>304</v>
      </c>
      <c r="B6" s="257"/>
      <c r="C6" s="257"/>
      <c r="D6" s="257"/>
      <c r="E6" s="13"/>
    </row>
    <row r="7" spans="1:5" ht="14.45" customHeight="1" x14ac:dyDescent="0.25">
      <c r="A7" s="258" t="s">
        <v>136</v>
      </c>
      <c r="B7" s="258"/>
      <c r="C7" s="258"/>
      <c r="D7" s="258"/>
      <c r="E7" s="13"/>
    </row>
  </sheetData>
  <mergeCells count="8">
    <mergeCell ref="A6:D6"/>
    <mergeCell ref="A7:D7"/>
    <mergeCell ref="A5:D5"/>
    <mergeCell ref="A1:D1"/>
    <mergeCell ref="A2:D2"/>
    <mergeCell ref="A3:D3"/>
    <mergeCell ref="A4:B4"/>
    <mergeCell ref="C4:D4"/>
  </mergeCells>
  <pageMargins left="0.511811024" right="0.511811024" top="0.78740157500000008" bottom="0.78740157500000008" header="0.31496062000000008" footer="0.31496062000000008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6</vt:i4>
      </vt:variant>
    </vt:vector>
  </HeadingPairs>
  <TitlesOfParts>
    <vt:vector size="16" baseType="lpstr">
      <vt:lpstr>RESUMO</vt:lpstr>
      <vt:lpstr>PLANILHA ORÇ</vt:lpstr>
      <vt:lpstr>COMPOSIÇÕES</vt:lpstr>
      <vt:lpstr>COMPOSIÇÕES AUXILIARES</vt:lpstr>
      <vt:lpstr>INSUMOS</vt:lpstr>
      <vt:lpstr>CRONOGRAMA_FÍSICO-FINANCEIRO</vt:lpstr>
      <vt:lpstr>CURVA_ABC_DE_SERVIÇOS</vt:lpstr>
      <vt:lpstr>COMPOSIÇÃO_DO_BDI</vt:lpstr>
      <vt:lpstr>ENCARGOS_SOCIAIS</vt:lpstr>
      <vt:lpstr>MEMORIA DE AREAS</vt:lpstr>
      <vt:lpstr>'PLANILHA ORÇ'!Area_de_impressao</vt:lpstr>
      <vt:lpstr>RESUMO!Area_de_impressao</vt:lpstr>
      <vt:lpstr>COMPOSIÇÕES!Titulos_de_impressao</vt:lpstr>
      <vt:lpstr>'COMPOSIÇÕES AUXILIARES'!Titulos_de_impressao</vt:lpstr>
      <vt:lpstr>'CRONOGRAMA_FÍSICO-FINANCEIRO'!Titulos_de_impressao</vt:lpstr>
      <vt:lpstr>CURVA_ABC_DE_SERVIÇOS!Titulos_de_impressao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Chaves</dc:creator>
  <cp:lastModifiedBy>Gabrielle Balata</cp:lastModifiedBy>
  <cp:revision>10</cp:revision>
  <cp:lastPrinted>2021-02-22T19:34:33Z</cp:lastPrinted>
  <dcterms:created xsi:type="dcterms:W3CDTF">2020-06-04T20:07:40Z</dcterms:created>
  <dcterms:modified xsi:type="dcterms:W3CDTF">2021-02-22T19:35:26Z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