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326D\EXCELCNV\e8b4853a-fdbf-4dfe-a92a-96c97c2dc118\"/>
    </mc:Choice>
  </mc:AlternateContent>
  <xr:revisionPtr revIDLastSave="0" documentId="8_{CE0FC612-DC67-46A5-9174-E1A78EE9B09E}" xr6:coauthVersionLast="47" xr6:coauthVersionMax="47" xr10:uidLastSave="{00000000-0000-0000-0000-000000000000}"/>
  <bookViews>
    <workbookView xWindow="-60" yWindow="-60" windowWidth="15480" windowHeight="11640" tabRatio="881" xr2:uid="{00000000-000D-0000-FFFF-FFFF00000000}"/>
  </bookViews>
  <sheets>
    <sheet name="ANEXO I - ORÇAMENTO_SINTÉTIC" sheetId="55" r:id="rId1"/>
    <sheet name="VIGIA DIURNO_SÃO LUÍS_ANEXO II" sheetId="56" r:id="rId2"/>
    <sheet name="VIGIA NOTURNO_SÃO LUÍS_ANEX IIA" sheetId="59" r:id="rId3"/>
    <sheet name="VIGIA NOT_BALSAS_IMPERA_ANE IIB" sheetId="58" r:id="rId4"/>
    <sheet name="PORTEIRO_SÃO LUÍS_ANEXO IIC" sheetId="60" r:id="rId5"/>
    <sheet name="BDI - ANEXO III" sheetId="12" r:id="rId6"/>
    <sheet name="VIGIA_ANEXO_IV" sheetId="30" r:id="rId7"/>
    <sheet name="PORTEIRO__ANEXO V" sheetId="50" r:id="rId8"/>
    <sheet name="UNIF VIGIA_PORTEIRO - ANEXO VI" sheetId="44" r:id="rId9"/>
    <sheet name="Plan2" sheetId="39" r:id="rId10"/>
    <sheet name="Plan3" sheetId="40" r:id="rId11"/>
  </sheets>
  <definedNames>
    <definedName name="_xlnm.Print_Area" localSheetId="0">'ANEXO I - ORÇAMENTO_SINTÉTIC'!$A$1:$N$22</definedName>
    <definedName name="_xlnm.Print_Area" localSheetId="5">'BDI - ANEXO III'!$A$1:$C$28</definedName>
    <definedName name="_xlnm.Print_Area" localSheetId="7">'PORTEIRO__ANEXO V'!$A$1:$L$25</definedName>
    <definedName name="_xlnm.Print_Area" localSheetId="4">'PORTEIRO_SÃO LUÍS_ANEXO IIC'!$A$1:$L$134</definedName>
    <definedName name="_xlnm.Print_Area" localSheetId="8">'UNIF VIGIA_PORTEIRO - ANEXO VI'!$A$1:$H$17</definedName>
    <definedName name="_xlnm.Print_Area" localSheetId="1">'VIGIA DIURNO_SÃO LUÍS_ANEXO II'!$A$1:$L$134</definedName>
    <definedName name="_xlnm.Print_Area" localSheetId="3">'VIGIA NOT_BALSAS_IMPERA_ANE IIB'!$A$1:$L$134</definedName>
    <definedName name="_xlnm.Print_Area" localSheetId="2">'VIGIA NOTURNO_SÃO LUÍS_ANEX IIA'!$A$1:$L$134</definedName>
    <definedName name="_xlnm.Print_Area" localSheetId="6">VIGIA_ANEXO_IV!$A$1:$L$25</definedName>
    <definedName name="_xlnm.Print_Titles" localSheetId="0">'ANEXO I - ORÇAMENTO_SINTÉTIC'!$1:$7</definedName>
    <definedName name="_xlnm.Print_Titles" localSheetId="7">'PORTEIRO__ANEXO V'!$2:$7</definedName>
    <definedName name="_xlnm.Print_Titles" localSheetId="4">'PORTEIRO_SÃO LUÍS_ANEXO IIC'!$1:$7</definedName>
    <definedName name="_xlnm.Print_Titles" localSheetId="8">'UNIF VIGIA_PORTEIRO - ANEXO VI'!$1:$10</definedName>
    <definedName name="_xlnm.Print_Titles" localSheetId="1">'VIGIA DIURNO_SÃO LUÍS_ANEXO II'!$1:$7</definedName>
    <definedName name="_xlnm.Print_Titles" localSheetId="3">'VIGIA NOT_BALSAS_IMPERA_ANE IIB'!$1:$7</definedName>
    <definedName name="_xlnm.Print_Titles" localSheetId="2">'VIGIA NOTURNO_SÃO LUÍS_ANEX IIA'!$1:$7</definedName>
    <definedName name="_xlnm.Print_Titles" localSheetId="6">VIGIA_ANEXO_IV!$2:$7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8" l="1"/>
  <c r="E33" i="59"/>
  <c r="E33" i="56"/>
  <c r="F15" i="44"/>
  <c r="F14" i="44"/>
  <c r="F13" i="44"/>
  <c r="F12" i="44"/>
  <c r="F11" i="44"/>
  <c r="E33" i="60"/>
  <c r="C13" i="56"/>
  <c r="D118" i="60"/>
  <c r="D117" i="60"/>
  <c r="D116" i="60"/>
  <c r="D114" i="60"/>
  <c r="D112" i="60"/>
  <c r="D110" i="60"/>
  <c r="D87" i="60"/>
  <c r="D89" i="60"/>
  <c r="D79" i="60"/>
  <c r="D71" i="60"/>
  <c r="D65" i="60"/>
  <c r="D67" i="60"/>
  <c r="D61" i="60"/>
  <c r="E45" i="60"/>
  <c r="E44" i="60"/>
  <c r="E38" i="60"/>
  <c r="E37" i="60"/>
  <c r="E36" i="60"/>
  <c r="E35" i="60"/>
  <c r="E34" i="60"/>
  <c r="C20" i="60"/>
  <c r="E20" i="60"/>
  <c r="E32" i="60" s="1"/>
  <c r="C15" i="60"/>
  <c r="C14" i="60"/>
  <c r="D118" i="59"/>
  <c r="D117" i="59"/>
  <c r="D116" i="59"/>
  <c r="D114" i="59"/>
  <c r="D112" i="59"/>
  <c r="D110" i="59"/>
  <c r="D87" i="59"/>
  <c r="D89" i="59"/>
  <c r="D79" i="59"/>
  <c r="D71" i="59"/>
  <c r="D65" i="59"/>
  <c r="D67" i="59"/>
  <c r="D61" i="59"/>
  <c r="E45" i="59"/>
  <c r="E44" i="59"/>
  <c r="E38" i="59"/>
  <c r="E37" i="59"/>
  <c r="E36" i="59"/>
  <c r="E35" i="59"/>
  <c r="E34" i="59"/>
  <c r="C15" i="59"/>
  <c r="C14" i="59"/>
  <c r="C13" i="59"/>
  <c r="C20" i="59"/>
  <c r="E20" i="59"/>
  <c r="E32" i="59"/>
  <c r="D118" i="58"/>
  <c r="D117" i="58"/>
  <c r="D116" i="58"/>
  <c r="D114" i="58"/>
  <c r="D112" i="58"/>
  <c r="D110" i="58"/>
  <c r="D87" i="58"/>
  <c r="D89" i="58"/>
  <c r="D79" i="58"/>
  <c r="D71" i="58"/>
  <c r="D65" i="58"/>
  <c r="D67" i="58"/>
  <c r="D61" i="58"/>
  <c r="E45" i="58"/>
  <c r="E44" i="58"/>
  <c r="E38" i="58"/>
  <c r="E37" i="58"/>
  <c r="E36" i="58"/>
  <c r="E35" i="58"/>
  <c r="E34" i="58"/>
  <c r="C15" i="58"/>
  <c r="C14" i="58"/>
  <c r="C13" i="58"/>
  <c r="C20" i="58"/>
  <c r="E20" i="58"/>
  <c r="E32" i="58"/>
  <c r="D118" i="56"/>
  <c r="D117" i="56"/>
  <c r="D116" i="56"/>
  <c r="D114" i="56"/>
  <c r="D112" i="56"/>
  <c r="D110" i="56"/>
  <c r="D87" i="56"/>
  <c r="D89" i="56"/>
  <c r="D79" i="56"/>
  <c r="D71" i="56"/>
  <c r="D65" i="56"/>
  <c r="D67" i="56" s="1"/>
  <c r="D61" i="56"/>
  <c r="E45" i="56"/>
  <c r="E44" i="56"/>
  <c r="E38" i="56"/>
  <c r="E37" i="56"/>
  <c r="E36" i="56"/>
  <c r="E35" i="56"/>
  <c r="E34" i="56"/>
  <c r="C20" i="56"/>
  <c r="E20" i="56"/>
  <c r="E32" i="56"/>
  <c r="C15" i="56"/>
  <c r="C14" i="56"/>
  <c r="C23" i="58"/>
  <c r="E23" i="58"/>
  <c r="C23" i="59"/>
  <c r="E23" i="59"/>
  <c r="E39" i="60"/>
  <c r="E28" i="60"/>
  <c r="D90" i="60"/>
  <c r="D90" i="59"/>
  <c r="E39" i="59"/>
  <c r="E28" i="59"/>
  <c r="D90" i="58"/>
  <c r="E39" i="58"/>
  <c r="E28" i="58"/>
  <c r="E39" i="56"/>
  <c r="E28" i="56"/>
  <c r="D90" i="56"/>
  <c r="E83" i="60"/>
  <c r="E75" i="60"/>
  <c r="E64" i="60"/>
  <c r="E60" i="60"/>
  <c r="E56" i="60"/>
  <c r="E84" i="60"/>
  <c r="E76" i="60"/>
  <c r="E57" i="60"/>
  <c r="E53" i="60"/>
  <c r="E123" i="60"/>
  <c r="E86" i="60"/>
  <c r="E82" i="60"/>
  <c r="E78" i="60"/>
  <c r="E74" i="60"/>
  <c r="E70" i="60"/>
  <c r="E66" i="60"/>
  <c r="E63" i="60"/>
  <c r="E65" i="60"/>
  <c r="E59" i="60"/>
  <c r="E55" i="60"/>
  <c r="E88" i="60"/>
  <c r="E85" i="60"/>
  <c r="E81" i="60"/>
  <c r="E77" i="60"/>
  <c r="E73" i="60"/>
  <c r="E79" i="60"/>
  <c r="E102" i="60"/>
  <c r="E69" i="60"/>
  <c r="E71" i="60"/>
  <c r="E101" i="60"/>
  <c r="E58" i="60"/>
  <c r="E54" i="60"/>
  <c r="E124" i="60"/>
  <c r="E83" i="59"/>
  <c r="E75" i="59"/>
  <c r="E64" i="59"/>
  <c r="E60" i="59"/>
  <c r="E56" i="59"/>
  <c r="E123" i="59"/>
  <c r="E86" i="59"/>
  <c r="E82" i="59"/>
  <c r="E78" i="59"/>
  <c r="E74" i="59"/>
  <c r="E70" i="59"/>
  <c r="E66" i="59"/>
  <c r="E63" i="59"/>
  <c r="E59" i="59"/>
  <c r="E55" i="59"/>
  <c r="E84" i="59"/>
  <c r="E76" i="59"/>
  <c r="E53" i="59"/>
  <c r="E88" i="59"/>
  <c r="E85" i="59"/>
  <c r="E81" i="59"/>
  <c r="E77" i="59"/>
  <c r="E73" i="59"/>
  <c r="E79" i="59"/>
  <c r="E102" i="59"/>
  <c r="E69" i="59"/>
  <c r="E71" i="59"/>
  <c r="E101" i="59"/>
  <c r="E58" i="59"/>
  <c r="E54" i="59"/>
  <c r="E57" i="59"/>
  <c r="E124" i="59"/>
  <c r="E83" i="58"/>
  <c r="E75" i="58"/>
  <c r="E64" i="58"/>
  <c r="E60" i="58"/>
  <c r="E56" i="58"/>
  <c r="E53" i="58"/>
  <c r="E123" i="58"/>
  <c r="E86" i="58"/>
  <c r="E82" i="58"/>
  <c r="E78" i="58"/>
  <c r="E74" i="58"/>
  <c r="E70" i="58"/>
  <c r="E66" i="58"/>
  <c r="E63" i="58"/>
  <c r="E59" i="58"/>
  <c r="E55" i="58"/>
  <c r="E57" i="58"/>
  <c r="E88" i="58"/>
  <c r="E85" i="58"/>
  <c r="E81" i="58"/>
  <c r="E77" i="58"/>
  <c r="E73" i="58"/>
  <c r="E69" i="58"/>
  <c r="E58" i="58"/>
  <c r="E54" i="58"/>
  <c r="E84" i="58"/>
  <c r="E76" i="58"/>
  <c r="E124" i="58"/>
  <c r="E83" i="56"/>
  <c r="E75" i="56"/>
  <c r="E64" i="56"/>
  <c r="E60" i="56"/>
  <c r="E123" i="56"/>
  <c r="E86" i="56"/>
  <c r="E82" i="56"/>
  <c r="E78" i="56"/>
  <c r="E74" i="56"/>
  <c r="E70" i="56"/>
  <c r="E66" i="56"/>
  <c r="E63" i="56"/>
  <c r="E65" i="56"/>
  <c r="E59" i="56"/>
  <c r="E55" i="56"/>
  <c r="E84" i="56"/>
  <c r="E57" i="56"/>
  <c r="E88" i="56"/>
  <c r="E85" i="56"/>
  <c r="E81" i="56"/>
  <c r="E77" i="56"/>
  <c r="E73" i="56"/>
  <c r="E69" i="56"/>
  <c r="E71" i="56"/>
  <c r="E101" i="56"/>
  <c r="E58" i="56"/>
  <c r="E54" i="56"/>
  <c r="E76" i="56"/>
  <c r="E53" i="56"/>
  <c r="E56" i="56"/>
  <c r="E124" i="56"/>
  <c r="E67" i="56"/>
  <c r="E99" i="56"/>
  <c r="E87" i="58"/>
  <c r="E89" i="58"/>
  <c r="E103" i="58"/>
  <c r="E79" i="58"/>
  <c r="E102" i="58"/>
  <c r="E65" i="58"/>
  <c r="E67" i="58"/>
  <c r="E99" i="58"/>
  <c r="E65" i="59"/>
  <c r="E67" i="59"/>
  <c r="E99" i="59"/>
  <c r="E87" i="56"/>
  <c r="E89" i="56"/>
  <c r="E103" i="56"/>
  <c r="E87" i="60"/>
  <c r="E89" i="60"/>
  <c r="E103" i="60"/>
  <c r="E67" i="60"/>
  <c r="E99" i="60"/>
  <c r="E61" i="60"/>
  <c r="E61" i="59"/>
  <c r="E87" i="59"/>
  <c r="E89" i="59"/>
  <c r="E103" i="59"/>
  <c r="E71" i="58"/>
  <c r="E101" i="58"/>
  <c r="E61" i="58"/>
  <c r="E61" i="56"/>
  <c r="E79" i="56"/>
  <c r="E102" i="56"/>
  <c r="G15" i="44"/>
  <c r="H15" i="44"/>
  <c r="G14" i="44"/>
  <c r="H14" i="44"/>
  <c r="G13" i="44"/>
  <c r="H13" i="44"/>
  <c r="G12" i="44"/>
  <c r="H12" i="44"/>
  <c r="G11" i="44"/>
  <c r="H11" i="44"/>
  <c r="E100" i="60"/>
  <c r="E105" i="60"/>
  <c r="E90" i="60"/>
  <c r="E100" i="59"/>
  <c r="E105" i="59"/>
  <c r="E90" i="59"/>
  <c r="E100" i="58"/>
  <c r="E105" i="58"/>
  <c r="E90" i="58"/>
  <c r="E100" i="56"/>
  <c r="E105" i="56"/>
  <c r="E90" i="56"/>
  <c r="H16" i="44"/>
  <c r="C43" i="60"/>
  <c r="E43" i="60"/>
  <c r="E48" i="60"/>
  <c r="E125" i="60"/>
  <c r="C43" i="58"/>
  <c r="E43" i="58"/>
  <c r="E48" i="58"/>
  <c r="E125" i="58"/>
  <c r="C43" i="59"/>
  <c r="E43" i="59"/>
  <c r="E48" i="59"/>
  <c r="E125" i="59"/>
  <c r="C43" i="56"/>
  <c r="E43" i="56"/>
  <c r="E48" i="56"/>
  <c r="E125" i="56"/>
  <c r="E126" i="60"/>
  <c r="E126" i="59"/>
  <c r="E126" i="58"/>
  <c r="E94" i="58"/>
  <c r="E95" i="58"/>
  <c r="E126" i="56"/>
  <c r="C14" i="12"/>
  <c r="E94" i="59"/>
  <c r="E95" i="59"/>
  <c r="E94" i="60"/>
  <c r="E95" i="60"/>
  <c r="E127" i="60"/>
  <c r="E94" i="56"/>
  <c r="E95" i="56"/>
  <c r="D113" i="56"/>
  <c r="D113" i="60"/>
  <c r="D113" i="59"/>
  <c r="D113" i="58"/>
  <c r="E127" i="59"/>
  <c r="E127" i="58"/>
  <c r="E127" i="56"/>
  <c r="C17" i="12"/>
  <c r="C11" i="12"/>
  <c r="C8" i="12"/>
  <c r="D109" i="59"/>
  <c r="D109" i="60"/>
  <c r="D109" i="56"/>
  <c r="D109" i="58"/>
  <c r="C21" i="12"/>
  <c r="D119" i="60"/>
  <c r="E119" i="60"/>
  <c r="D119" i="56"/>
  <c r="E119" i="56"/>
  <c r="D119" i="59"/>
  <c r="E119" i="59"/>
  <c r="D119" i="58"/>
  <c r="E119" i="58"/>
  <c r="E128" i="59"/>
  <c r="E129" i="59"/>
  <c r="E130" i="59"/>
  <c r="D134" i="59"/>
  <c r="E134" i="59"/>
  <c r="D13" i="55"/>
  <c r="E13" i="55"/>
  <c r="F13" i="55"/>
  <c r="E128" i="56"/>
  <c r="E129" i="56"/>
  <c r="E130" i="56"/>
  <c r="D134" i="56"/>
  <c r="E134" i="56"/>
  <c r="D12" i="55"/>
  <c r="E12" i="55"/>
  <c r="E128" i="58"/>
  <c r="E129" i="58"/>
  <c r="E130" i="58"/>
  <c r="D134" i="58"/>
  <c r="E134" i="58"/>
  <c r="E128" i="60"/>
  <c r="E129" i="60"/>
  <c r="E130" i="60"/>
  <c r="D134" i="60"/>
  <c r="E134" i="60"/>
  <c r="D14" i="55"/>
  <c r="E14" i="55"/>
  <c r="F14" i="55"/>
  <c r="D20" i="55"/>
  <c r="E20" i="55"/>
  <c r="F20" i="55"/>
  <c r="D19" i="55"/>
  <c r="E19" i="55"/>
  <c r="F12" i="55"/>
  <c r="F15" i="55"/>
  <c r="E15" i="55"/>
  <c r="E21" i="55"/>
  <c r="F19" i="55"/>
  <c r="F21" i="55"/>
  <c r="E22" i="55"/>
  <c r="D111" i="60" l="1"/>
  <c r="D111" i="59"/>
  <c r="D111" i="58"/>
  <c r="D111" i="56"/>
  <c r="D115" i="60"/>
  <c r="D115" i="59"/>
  <c r="D115" i="58"/>
  <c r="D115" i="56"/>
</calcChain>
</file>

<file path=xl/sharedStrings.xml><?xml version="1.0" encoding="utf-8"?>
<sst xmlns="http://schemas.openxmlformats.org/spreadsheetml/2006/main" count="986" uniqueCount="217">
  <si>
    <t xml:space="preserve">                                    CONSELHO REGIONAL DE ENGENHARIA E AGRONOMIA DO MARANHÃO</t>
  </si>
  <si>
    <t xml:space="preserve">                                                                                      CREA-MA</t>
  </si>
  <si>
    <t>ANEXO I - ORÇAMENTO SINTÉTICO : RESUMO DA ESPECIFICAÇÕES E QUANTITATIVO</t>
  </si>
  <si>
    <r>
      <rPr>
        <b/>
        <sz val="12"/>
        <color indexed="8"/>
        <rFont val="Times New Roman"/>
        <family val="1"/>
      </rPr>
      <t>Objeto da contratação</t>
    </r>
    <r>
      <rPr>
        <sz val="12"/>
        <color indexed="8"/>
        <rFont val="Times New Roman"/>
        <family val="1"/>
      </rPr>
      <t>:  Contratação de empresa para a prestação de serviços de natureza contínua de vigia e portaria para atuar nas dependências dos prédios do Conselho Regional de Engenharia e Agronomia do Estado do Maranhão – CREA/MA</t>
    </r>
  </si>
  <si>
    <t>A Proposta de Preços foi elaborada com base com base no Salário Normativo de R$ 993,53 (novecentos e noventa e três reais e cinquenta e três centavos) para VIGIA e R$ 1.011,94 ( Hum mil e onze reais e noventa e quatro centavos ) para PORTEIRO, conforme Convenção Coletiva de Trabalho MA 000068/2018 do Sindicato dos Vigias, Porteiros, Fiscais e Similares de Emprersas Comerciais, Indústrias, Hotéis, Motéis, Pousadas, Bares, Restaurantes, Lanchonetes, Condomínios, Residências, Entidades Sindicais e Afins  do Estado do Maranhão 2018/2018.</t>
  </si>
  <si>
    <t>A) SÃO LUÍS</t>
  </si>
  <si>
    <t>ITEM</t>
  </si>
  <si>
    <t>DESCRIÇÃO</t>
  </si>
  <si>
    <t>QUANT. DE POSTOS</t>
  </si>
  <si>
    <t>VALOR UNITÁRIO R$</t>
  </si>
  <si>
    <t>VALOR MENSAL R$</t>
  </si>
  <si>
    <t>VALOR ANUAL R$</t>
  </si>
  <si>
    <t>VIGIA DIURNO 12h X 36h</t>
  </si>
  <si>
    <t>VIGIA NOTURNO 12h X 36h</t>
  </si>
  <si>
    <t>PORTEIRO</t>
  </si>
  <si>
    <t>TOTAL</t>
  </si>
  <si>
    <t>B) BALSAS E IMPERATRIZ</t>
  </si>
  <si>
    <t>VIGIA NOTURNO BALSAS 12h X 36h.</t>
  </si>
  <si>
    <t>VIGIA NOTURNO IMPERATRIZ 12h X 36h</t>
  </si>
  <si>
    <t>TOTAL GLOBAL (A + B)</t>
  </si>
  <si>
    <t>ANEXO II - ORÇAMENTO ANALÍTICO OU COMPOSIÇÃO DE CUSTOS - VIGIA DIURNO SÃO LUÍS</t>
  </si>
  <si>
    <r>
      <rPr>
        <b/>
        <sz val="12"/>
        <color indexed="8"/>
        <rFont val="Times New Roman"/>
        <family val="1"/>
      </rPr>
      <t>Objeto da contratação</t>
    </r>
    <r>
      <rPr>
        <sz val="12"/>
        <color indexed="8"/>
        <rFont val="Times New Roman"/>
        <family val="1"/>
      </rPr>
      <t>:    Contratação de empresa para a prestação de serviços de natureza contínua de vigia e portaria para atuar nas dependências dos prédios do Conselho Regional de Engenharia e Agronomia do Estado do Maranhão – CREA/MA</t>
    </r>
  </si>
  <si>
    <t>ANEXO II  - Mão de obra vinculada à execução contratual</t>
  </si>
  <si>
    <t>Dados complementares para composição dos custos referente à mão-de-obra</t>
  </si>
  <si>
    <t>Tipo de serviço (mesmo serviço com características distintas)</t>
  </si>
  <si>
    <t>Vigia</t>
  </si>
  <si>
    <t>Salário Normativo da Categoria Profissional</t>
  </si>
  <si>
    <t>Categoria Profissional (vinculada à execução contratual)</t>
  </si>
  <si>
    <t>Data base da categoria (dia/mês/ano)</t>
  </si>
  <si>
    <t xml:space="preserve"> MÃO DE OBRA                                                                              </t>
  </si>
  <si>
    <t>Posto de trabalho: VIGIA DIURNO - SÃO LUÍS</t>
  </si>
  <si>
    <t>MÓDULO 1 - COMPOSIÇÃO DA REMUNERAÇÃO</t>
  </si>
  <si>
    <t>DISCRIMINAÇÃO</t>
  </si>
  <si>
    <t>Valor base</t>
  </si>
  <si>
    <t>Multiplicador</t>
  </si>
  <si>
    <t>Valor (R$)</t>
  </si>
  <si>
    <t>A</t>
  </si>
  <si>
    <t>Salário normativo da categoria</t>
  </si>
  <si>
    <t>B</t>
  </si>
  <si>
    <t>Adicional Periculosidade</t>
  </si>
  <si>
    <t>C</t>
  </si>
  <si>
    <t>Adicional Insalubridade</t>
  </si>
  <si>
    <t>D</t>
  </si>
  <si>
    <t>Adicional Noturno</t>
  </si>
  <si>
    <t>E</t>
  </si>
  <si>
    <t>Hora noturna extra</t>
  </si>
  <si>
    <t>F</t>
  </si>
  <si>
    <t>Adicional hora extra</t>
  </si>
  <si>
    <t>G</t>
  </si>
  <si>
    <t>Intervalo intrajornada</t>
  </si>
  <si>
    <t>H</t>
  </si>
  <si>
    <t>Outros (especificar)</t>
  </si>
  <si>
    <t xml:space="preserve">TOTAL DA REMUNERAÇÃO DA MÃO DE OBRA </t>
  </si>
  <si>
    <t>MÓDULO 2 - BENEFÍCIOS MENSAIS E DIÁRIOS</t>
  </si>
  <si>
    <t>Transporte</t>
  </si>
  <si>
    <t>Auxílio Alimentação ( Convenção Coletiva de Trabalho)</t>
  </si>
  <si>
    <t>Assistência médica  ( Convenção Coletiva de Trabalho)</t>
  </si>
  <si>
    <t xml:space="preserve">Auxílio creche </t>
  </si>
  <si>
    <t>Seguro de vida, invalidez e funeral ( Convenção Coletiva de Trabalho)</t>
  </si>
  <si>
    <t>Auxílio funeral ( Convenção Coletiva de Trabalho)</t>
  </si>
  <si>
    <t>Cesta Básica</t>
  </si>
  <si>
    <t>VALOR DOS INSUMOS DA MÃO DE OBRA</t>
  </si>
  <si>
    <t>MÓDULO 3 - INSUMOS DIVERSOS</t>
  </si>
  <si>
    <t xml:space="preserve">Uniformes </t>
  </si>
  <si>
    <t>Equipamentos de Proteção Individual (EPI)</t>
  </si>
  <si>
    <t>Materiais</t>
  </si>
  <si>
    <t>Equipamentos</t>
  </si>
  <si>
    <t>VALOR DOS INSUMOS DIVERSOS</t>
  </si>
  <si>
    <t>MÓDULO 4 - ENCARGOS SOCIAIS E TRABALHISTAS</t>
  </si>
  <si>
    <t>SUBMÓDULO 4.1 - ENCARGOS PREVIDENCIÁRIOS E FGTS</t>
  </si>
  <si>
    <t>INSS</t>
  </si>
  <si>
    <t xml:space="preserve">SESI ou SESC </t>
  </si>
  <si>
    <t>SENAI ou SENAC</t>
  </si>
  <si>
    <t>INCRA</t>
  </si>
  <si>
    <t>Salário educação</t>
  </si>
  <si>
    <t>FGTS</t>
  </si>
  <si>
    <t>RAT (Riscos Ambientais do Trabalho), atividade de risco médio</t>
  </si>
  <si>
    <t>SEBRAE</t>
  </si>
  <si>
    <t>TOTAL SUBMÓDULO 4.1</t>
  </si>
  <si>
    <t>SUBMÓDULO 4.2 - 13º SALÁRIO E ADICIONAL DE FÉRIAS</t>
  </si>
  <si>
    <t>13º Salário</t>
  </si>
  <si>
    <t>Adicional Férias</t>
  </si>
  <si>
    <t>SUBTOTAL</t>
  </si>
  <si>
    <t>Incidência do Submódulo 4.1 sobre 13º Salário e Adicional de Férias</t>
  </si>
  <si>
    <t>TOTAL SUBMÓDULO 4.2</t>
  </si>
  <si>
    <t>SUBMÓDULO 4.3 - AFASTAMENTO MATERNIDADE</t>
  </si>
  <si>
    <t>Afastamento Maternidade</t>
  </si>
  <si>
    <t>Incidência do Submódulo 4.1 sobre Afastamento Maternidade</t>
  </si>
  <si>
    <t>TOTAL SUBMÓDULO 4.3</t>
  </si>
  <si>
    <t>SUBMÓDULO 4.4 - PROVISÃO PARA RESCISÃO</t>
  </si>
  <si>
    <t>Aviso Prévio Indenizado</t>
  </si>
  <si>
    <t>Incidência do FGTS sobre o Aviso Prévio Indenizado</t>
  </si>
  <si>
    <t>Multa do FGTS em rescisões sem justa causa</t>
  </si>
  <si>
    <t>Ausências durante o Aviso Prévio Trabalhado</t>
  </si>
  <si>
    <t>Incidência do Submódulo 4.1 sobre Aviso Prévio Trabalhado</t>
  </si>
  <si>
    <t>Multa do FGTS sobre o Aviso Prévio Trabalhado</t>
  </si>
  <si>
    <t>TOTAL SUBMÓDULO 4.4</t>
  </si>
  <si>
    <t>SUBMÓDULO 4.5 - CUSTO DE REPOSIÇÃO DO PROFISSIONAL AUSENTE</t>
  </si>
  <si>
    <t>Férias</t>
  </si>
  <si>
    <t>Ausência por doença</t>
  </si>
  <si>
    <t>Licença paternidade</t>
  </si>
  <si>
    <t>Ausências legais</t>
  </si>
  <si>
    <t>Ausência por acidente de trabalho</t>
  </si>
  <si>
    <t>Incidência do Submódulo 4.1 sobre o Custo de Reposição</t>
  </si>
  <si>
    <t>TOTAL SUBMÓDULO 4.5</t>
  </si>
  <si>
    <t>VALOR DO ENCARGOS SOCIAIS</t>
  </si>
  <si>
    <t xml:space="preserve">SUBTOTAL DA MÃO DE OBRA </t>
  </si>
  <si>
    <t>R$</t>
  </si>
  <si>
    <t>01</t>
  </si>
  <si>
    <t>Subtotal (1 + 2 + 3 + 4)</t>
  </si>
  <si>
    <t>VALOR DO SUBTOTAL DA MÃO DE OBRA</t>
  </si>
  <si>
    <t>Quadro – resumo – Módulo 4 – Encargos sociais e trabalhistas</t>
  </si>
  <si>
    <t>Encargos Sociais e Trabalhistas</t>
  </si>
  <si>
    <t>13º Salário + Adicional de Férias</t>
  </si>
  <si>
    <t>Encargos previdenciários e FGTS</t>
  </si>
  <si>
    <t>Custo da rescisão</t>
  </si>
  <si>
    <t>Custo de reposição do profissional ausente</t>
  </si>
  <si>
    <t>V - COMPOSIÇÃO DO BDI: CUSTOS INDIRETOS, TRIBUTOS E LUCRO</t>
  </si>
  <si>
    <t>%</t>
  </si>
  <si>
    <t>1.0</t>
  </si>
  <si>
    <t>Custos indiretos (DI)</t>
  </si>
  <si>
    <t>1.1</t>
  </si>
  <si>
    <t>Administração Central</t>
  </si>
  <si>
    <t>2.0</t>
  </si>
  <si>
    <t>DESPESAS FINANCEIRAS (DF)</t>
  </si>
  <si>
    <t>2.1</t>
  </si>
  <si>
    <t xml:space="preserve">Despesas financeiras </t>
  </si>
  <si>
    <t>3.0</t>
  </si>
  <si>
    <t>BENEFÍCIOS (L)</t>
  </si>
  <si>
    <t>3.1</t>
  </si>
  <si>
    <t>Lucro Bruto</t>
  </si>
  <si>
    <t>4.0</t>
  </si>
  <si>
    <t>IMPOSTOS (I)</t>
  </si>
  <si>
    <t>4.1</t>
  </si>
  <si>
    <t>ISS</t>
  </si>
  <si>
    <t>4.2</t>
  </si>
  <si>
    <t xml:space="preserve">PIS </t>
  </si>
  <si>
    <t>4.3</t>
  </si>
  <si>
    <t>COFINS</t>
  </si>
  <si>
    <t>VALOR DO BDI %</t>
  </si>
  <si>
    <t>QUADRO-RESUMO DO CUSTO POR EMPREGADO</t>
  </si>
  <si>
    <t>Mão-de-obra vinculada à execução contratual (valor por empregado)</t>
  </si>
  <si>
    <t>Módulo 1 – Composição da Remuneração</t>
  </si>
  <si>
    <t>Módulo 2 – Benefícios Mensais e Diários</t>
  </si>
  <si>
    <t>Módulo 3 – Insumos Diversos (uniformes, materiais, equipamentos e lucros)</t>
  </si>
  <si>
    <t>Módulo 4 – Encargos Sociais e Trabalhistas</t>
  </si>
  <si>
    <t>Subtotal (A+B+C+D)</t>
  </si>
  <si>
    <t>Módulo 5 – Custos Indiretos, tributos e lucro</t>
  </si>
  <si>
    <t>VALOR MENSAL VIGIA DIURNO SÃO LUÍS</t>
  </si>
  <si>
    <t>TIPO DE POSTO</t>
  </si>
  <si>
    <t>VALOR MENSAL UNITÁRIO (R$)</t>
  </si>
  <si>
    <t>VALOR TOTAL MENSAL (R$)</t>
  </si>
  <si>
    <t>(A)</t>
  </si>
  <si>
    <t>(B)</t>
  </si>
  <si>
    <t>(C)</t>
  </si>
  <si>
    <t>(BXC)</t>
  </si>
  <si>
    <t>VIGIA</t>
  </si>
  <si>
    <t>ANEXO IIA - ORÇAMENTO ANALÍTICO OU COMPOSIÇÃO DE CUSTOS - VIGIA NOTURNO SÃO LUÍS</t>
  </si>
  <si>
    <t>ANEXO IIA  - Mão de obra vinculada à execução contratual</t>
  </si>
  <si>
    <t>Posto de trabalho: VIGIA NOTURNO - SÃO LUÍS</t>
  </si>
  <si>
    <t>Cesta Básica  ( Convenção Coletiva de Trabalho)</t>
  </si>
  <si>
    <t>VALOR MENSAL VIGIA NOTURNO SÃO LUÍS</t>
  </si>
  <si>
    <t>ANEXO IIB -  ORÇAMENTO ANALÍTICO OU COMPOSIÇÃO DE CUSTOS - VIGIA NOTURNO BALSAS/IMPERATRIZ.</t>
  </si>
  <si>
    <t>ANEXO IIB  - Mão de obra vinculada à execução contratual</t>
  </si>
  <si>
    <t>Posto de trabalho: VIGIA NOTURNO - BALSAS / IMPERATRIZ</t>
  </si>
  <si>
    <t>VALOR MENSAL VIGIA NOTURNO BALSAS E IMPERATRIZ</t>
  </si>
  <si>
    <t>ANEXO IIC- ORÇAMENTO ANALÍTICO OU COMPOSIÇÃO DE CUSTOS  - PORTEIRO SÃO LUÍS</t>
  </si>
  <si>
    <t>ANEXO IIC  - Mão de obra vinculada à execução contratual</t>
  </si>
  <si>
    <t>Porteiro</t>
  </si>
  <si>
    <t>Posto de trabalho: PORTEIRO - SÃO LUÍS</t>
  </si>
  <si>
    <t>VALOR MENSAL PORTEIRO SÃO LUÍS</t>
  </si>
  <si>
    <t>ANEXO III - PLANILHA DE COMPOSIÇÃO DE BDI</t>
  </si>
  <si>
    <t>Item</t>
  </si>
  <si>
    <t>BONIFICAÇÃO E DESPESAS INDIRETAS(BDI)</t>
  </si>
  <si>
    <t>(%)</t>
  </si>
  <si>
    <t>DESPESAS INDIRETAS (DI)</t>
  </si>
  <si>
    <t>Custos Indiretos</t>
  </si>
  <si>
    <t xml:space="preserve">BDI % </t>
  </si>
  <si>
    <t>Fórmula para o cálculo do BDI</t>
  </si>
  <si>
    <t>ANEXO IV -  DISCRIMINAÇÃO DOS SERVIÇOS - DADOS REFERENTES À CONTRATAÇÃO</t>
  </si>
  <si>
    <r>
      <rPr>
        <b/>
        <sz val="12"/>
        <color indexed="8"/>
        <rFont val="Times New Roman"/>
        <family val="1"/>
      </rPr>
      <t>Objeto da contratação</t>
    </r>
    <r>
      <rPr>
        <sz val="12"/>
        <color indexed="8"/>
        <rFont val="Times New Roman"/>
        <family val="1"/>
      </rPr>
      <t>:   Contratação de empresa para a prestação de serviços de natureza contínua de vigia e portaria para atuar nas dependências dos prédios do Conselho Regional de Engenharia e Agronomia do Estado do Maranhão – CREA/MA</t>
    </r>
  </si>
  <si>
    <t>Discriminação dos Serviços (dados referentes à contratação)</t>
  </si>
  <si>
    <t>Data da apresentação da proposta (dia/mês/ano)</t>
  </si>
  <si>
    <t>__/___/2019</t>
  </si>
  <si>
    <t>Município/UF</t>
  </si>
  <si>
    <t>São Luís/MA</t>
  </si>
  <si>
    <t>Ano do Acordo, Convenção ou Sentença Normativa em Dissídio Coletivo</t>
  </si>
  <si>
    <t>Salário normativo da categoria profissional R$ (atualizado para a mínimo vigente/complementação, tendo em vista que o valor da CCT corresponde a R$ 993,53)</t>
  </si>
  <si>
    <t>Sindicato da categoria profissional (nome/UF)</t>
  </si>
  <si>
    <t>Sindicato dos Vigias, Porteiros, Fiscais e Similares de Emprersas Comerciais, Indústrias, Hotéis, Motéis, Pousadas, Bares, Restaurantes, Lanchonetes, Condomínios, Residências, Entidades Sindicais e Afins  do Estado do Maranhão.</t>
  </si>
  <si>
    <t>2018/2018</t>
  </si>
  <si>
    <t>Carga horária semanal/mensal:</t>
  </si>
  <si>
    <t>220</t>
  </si>
  <si>
    <t>Nº de meses de execução contratual</t>
  </si>
  <si>
    <t>Identificação do serviço</t>
  </si>
  <si>
    <t>Tipo de Serviços</t>
  </si>
  <si>
    <t>Unidade de Medida</t>
  </si>
  <si>
    <t>Quantidade total a contratar (em função da unidade de medida)</t>
  </si>
  <si>
    <t>Mês</t>
  </si>
  <si>
    <t>ANEXO V -  DISCRIMINAÇÃO DOS SERVIÇOS - DADOS REFERENTES À CONTRATAÇÃO</t>
  </si>
  <si>
    <t>Salário normativo da categoria profissional R$ ( Mantido pois está maior que o mínimo)</t>
  </si>
  <si>
    <t>PESQUISA DE PREÇO DE UNIFORME PARA VIGIA E PORTEIRO DE SÃO LUÍS E DEMAIS MUNICÍPIOS</t>
  </si>
  <si>
    <t>DATA ____/______/2019</t>
  </si>
  <si>
    <t>ANEXO VI: PLANILHA DE CUSTO DE  UNIFORMES</t>
  </si>
  <si>
    <t>POSTOS</t>
  </si>
  <si>
    <t>ÍTEM</t>
  </si>
  <si>
    <t>UNID.</t>
  </si>
  <si>
    <t>QUANT. POR POSTO</t>
  </si>
  <si>
    <t>CUSTO R$</t>
  </si>
  <si>
    <t>UNIT.</t>
  </si>
  <si>
    <t>MENSAL</t>
  </si>
  <si>
    <t>Camisa / Blusa</t>
  </si>
  <si>
    <t>Calça</t>
  </si>
  <si>
    <t>Cinto</t>
  </si>
  <si>
    <t>Sapato</t>
  </si>
  <si>
    <t>Crachá</t>
  </si>
  <si>
    <t>TOTAL POR 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</si>
</sst>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#,##0.00_ ;[Red]\-#,##0.00\ "/>
  </numFmts>
  <fonts count="29">
    <font>
      <sz val="10"/>
      <color rgb="FF000000"/>
      <name val="Times New Roman"/>
      <charset val="204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Calibri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i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1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medium">
        <color theme="1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</borders>
  <cellStyleXfs count="7">
    <xf numFmtId="0" fontId="0" fillId="0" borderId="0"/>
    <xf numFmtId="0" fontId="16" fillId="0" borderId="0"/>
    <xf numFmtId="0" fontId="4" fillId="0" borderId="0"/>
    <xf numFmtId="0" fontId="2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02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3" fontId="14" fillId="2" borderId="1" xfId="5" applyFont="1" applyFill="1" applyBorder="1" applyAlignment="1" applyProtection="1">
      <alignment vertical="center"/>
    </xf>
    <xf numFmtId="0" fontId="3" fillId="2" borderId="2" xfId="0" applyFont="1" applyFill="1" applyBorder="1" applyAlignment="1">
      <alignment horizontal="right" vertical="center"/>
    </xf>
    <xf numFmtId="4" fontId="0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14" fillId="2" borderId="1" xfId="4" applyNumberFormat="1" applyFont="1" applyFill="1" applyBorder="1" applyAlignment="1" applyProtection="1"/>
    <xf numFmtId="2" fontId="14" fillId="2" borderId="1" xfId="4" applyNumberFormat="1" applyFont="1" applyFill="1" applyBorder="1" applyAlignment="1" applyProtection="1"/>
    <xf numFmtId="0" fontId="0" fillId="2" borderId="3" xfId="0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3" fontId="14" fillId="2" borderId="1" xfId="5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center" wrapText="1"/>
    </xf>
    <xf numFmtId="2" fontId="0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7" fillId="0" borderId="86" xfId="2" applyFont="1" applyBorder="1" applyAlignment="1">
      <alignment horizontal="center"/>
    </xf>
    <xf numFmtId="0" fontId="7" fillId="0" borderId="86" xfId="2" applyFont="1" applyBorder="1"/>
    <xf numFmtId="0" fontId="8" fillId="0" borderId="86" xfId="2" applyFont="1" applyBorder="1"/>
    <xf numFmtId="0" fontId="7" fillId="3" borderId="86" xfId="2" applyFont="1" applyFill="1" applyBorder="1"/>
    <xf numFmtId="0" fontId="1" fillId="0" borderId="86" xfId="2" applyFont="1" applyBorder="1"/>
    <xf numFmtId="2" fontId="15" fillId="2" borderId="1" xfId="0" applyNumberFormat="1" applyFont="1" applyFill="1" applyBorder="1" applyAlignment="1">
      <alignment vertical="center"/>
    </xf>
    <xf numFmtId="2" fontId="17" fillId="2" borderId="1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2" fontId="2" fillId="0" borderId="0" xfId="2" applyNumberFormat="1" applyFont="1" applyBorder="1" applyAlignment="1"/>
    <xf numFmtId="0" fontId="7" fillId="0" borderId="87" xfId="2" applyFont="1" applyBorder="1" applyAlignment="1">
      <alignment horizontal="center"/>
    </xf>
    <xf numFmtId="0" fontId="7" fillId="0" borderId="88" xfId="2" applyFont="1" applyBorder="1" applyAlignment="1">
      <alignment horizontal="center"/>
    </xf>
    <xf numFmtId="164" fontId="7" fillId="0" borderId="88" xfId="2" applyNumberFormat="1" applyFont="1" applyBorder="1"/>
    <xf numFmtId="0" fontId="8" fillId="0" borderId="87" xfId="2" applyFont="1" applyBorder="1" applyAlignment="1">
      <alignment horizontal="center"/>
    </xf>
    <xf numFmtId="164" fontId="8" fillId="0" borderId="88" xfId="6" applyFont="1" applyBorder="1"/>
    <xf numFmtId="0" fontId="8" fillId="0" borderId="87" xfId="2" applyFont="1" applyBorder="1"/>
    <xf numFmtId="164" fontId="7" fillId="0" borderId="88" xfId="6" applyFont="1" applyBorder="1"/>
    <xf numFmtId="0" fontId="8" fillId="3" borderId="87" xfId="2" applyFont="1" applyFill="1" applyBorder="1"/>
    <xf numFmtId="10" fontId="7" fillId="3" borderId="88" xfId="4" applyNumberFormat="1" applyFont="1" applyFill="1" applyBorder="1"/>
    <xf numFmtId="0" fontId="2" fillId="0" borderId="87" xfId="2" applyFont="1" applyBorder="1"/>
    <xf numFmtId="164" fontId="2" fillId="0" borderId="88" xfId="6" applyFont="1" applyBorder="1"/>
    <xf numFmtId="2" fontId="2" fillId="0" borderId="89" xfId="2" applyNumberFormat="1" applyFont="1" applyBorder="1" applyAlignment="1"/>
    <xf numFmtId="2" fontId="2" fillId="0" borderId="90" xfId="2" applyNumberFormat="1" applyFont="1" applyBorder="1" applyAlignment="1"/>
    <xf numFmtId="2" fontId="2" fillId="0" borderId="91" xfId="2" applyNumberFormat="1" applyFont="1" applyBorder="1" applyAlignment="1"/>
    <xf numFmtId="0" fontId="15" fillId="0" borderId="0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7" fillId="0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" fontId="3" fillId="2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4" fontId="11" fillId="2" borderId="10" xfId="0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10" fontId="17" fillId="7" borderId="13" xfId="0" applyNumberFormat="1" applyFont="1" applyFill="1" applyBorder="1" applyAlignment="1">
      <alignment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" fontId="14" fillId="2" borderId="18" xfId="5" applyNumberFormat="1" applyFont="1" applyFill="1" applyBorder="1" applyAlignment="1" applyProtection="1">
      <alignment vertical="center"/>
    </xf>
    <xf numFmtId="4" fontId="3" fillId="2" borderId="19" xfId="0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vertical="center"/>
    </xf>
    <xf numFmtId="4" fontId="3" fillId="2" borderId="21" xfId="0" applyNumberFormat="1" applyFont="1" applyFill="1" applyBorder="1" applyAlignment="1">
      <alignment horizontal="right" vertical="center"/>
    </xf>
    <xf numFmtId="49" fontId="0" fillId="2" borderId="17" xfId="0" applyNumberFormat="1" applyFont="1" applyFill="1" applyBorder="1" applyAlignment="1">
      <alignment horizontal="center" vertical="center"/>
    </xf>
    <xf numFmtId="4" fontId="0" fillId="2" borderId="18" xfId="0" applyNumberFormat="1" applyFont="1" applyFill="1" applyBorder="1" applyAlignment="1">
      <alignment vertical="center"/>
    </xf>
    <xf numFmtId="4" fontId="3" fillId="2" borderId="19" xfId="0" applyNumberFormat="1" applyFont="1" applyFill="1" applyBorder="1" applyAlignment="1">
      <alignment vertical="center"/>
    </xf>
    <xf numFmtId="4" fontId="3" fillId="2" borderId="21" xfId="0" applyNumberFormat="1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vertical="center"/>
    </xf>
    <xf numFmtId="4" fontId="3" fillId="2" borderId="23" xfId="0" applyNumberFormat="1" applyFont="1" applyFill="1" applyBorder="1" applyAlignment="1">
      <alignment vertical="center"/>
    </xf>
    <xf numFmtId="4" fontId="3" fillId="2" borderId="24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4" fontId="12" fillId="2" borderId="24" xfId="0" applyNumberFormat="1" applyFont="1" applyFill="1" applyBorder="1" applyAlignment="1">
      <alignment vertical="center"/>
    </xf>
    <xf numFmtId="4" fontId="4" fillId="2" borderId="24" xfId="0" applyNumberFormat="1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2" fontId="15" fillId="2" borderId="18" xfId="0" applyNumberFormat="1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2" fontId="17" fillId="2" borderId="18" xfId="0" applyNumberFormat="1" applyFont="1" applyFill="1" applyBorder="1" applyAlignment="1">
      <alignment vertical="center"/>
    </xf>
    <xf numFmtId="165" fontId="17" fillId="7" borderId="23" xfId="0" applyNumberFormat="1" applyFont="1" applyFill="1" applyBorder="1" applyAlignment="1">
      <alignment vertical="center"/>
    </xf>
    <xf numFmtId="165" fontId="15" fillId="8" borderId="24" xfId="0" applyNumberFormat="1" applyFont="1" applyFill="1" applyBorder="1" applyAlignment="1">
      <alignment vertical="center"/>
    </xf>
    <xf numFmtId="0" fontId="15" fillId="0" borderId="16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24" xfId="0" applyFont="1" applyFill="1" applyBorder="1" applyAlignment="1">
      <alignment horizontal="center" vertical="top" wrapText="1"/>
    </xf>
    <xf numFmtId="0" fontId="22" fillId="0" borderId="9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top" wrapText="1"/>
    </xf>
    <xf numFmtId="0" fontId="21" fillId="0" borderId="26" xfId="0" applyFont="1" applyFill="1" applyBorder="1" applyAlignment="1">
      <alignment horizontal="center" vertical="top" wrapText="1"/>
    </xf>
    <xf numFmtId="4" fontId="3" fillId="2" borderId="27" xfId="0" applyNumberFormat="1" applyFont="1" applyFill="1" applyBorder="1" applyAlignment="1">
      <alignment vertical="center"/>
    </xf>
    <xf numFmtId="10" fontId="0" fillId="2" borderId="1" xfId="0" applyNumberFormat="1" applyFont="1" applyFill="1" applyBorder="1" applyAlignment="1">
      <alignment vertical="center"/>
    </xf>
    <xf numFmtId="165" fontId="14" fillId="2" borderId="18" xfId="5" applyNumberFormat="1" applyFont="1" applyFill="1" applyBorder="1" applyAlignment="1" applyProtection="1">
      <alignment vertical="center"/>
    </xf>
    <xf numFmtId="165" fontId="0" fillId="2" borderId="1" xfId="0" applyNumberFormat="1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horizontal="center" vertical="center"/>
    </xf>
    <xf numFmtId="165" fontId="0" fillId="0" borderId="28" xfId="0" applyNumberFormat="1" applyFill="1" applyBorder="1" applyAlignment="1">
      <alignment horizontal="center" vertical="center" wrapText="1"/>
    </xf>
    <xf numFmtId="165" fontId="0" fillId="9" borderId="29" xfId="0" applyNumberFormat="1" applyFill="1" applyBorder="1" applyAlignment="1">
      <alignment horizontal="center" vertical="center"/>
    </xf>
    <xf numFmtId="165" fontId="1" fillId="5" borderId="30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top" wrapText="1"/>
    </xf>
    <xf numFmtId="166" fontId="14" fillId="2" borderId="1" xfId="5" applyNumberFormat="1" applyFont="1" applyFill="1" applyBorder="1" applyAlignment="1" applyProtection="1">
      <alignment horizontal="right" vertical="center"/>
    </xf>
    <xf numFmtId="0" fontId="15" fillId="2" borderId="1" xfId="0" applyFont="1" applyFill="1" applyBorder="1" applyAlignment="1">
      <alignment vertical="center"/>
    </xf>
    <xf numFmtId="0" fontId="0" fillId="0" borderId="31" xfId="0" applyFill="1" applyBorder="1" applyAlignment="1">
      <alignment horizontal="left" vertical="top"/>
    </xf>
    <xf numFmtId="165" fontId="15" fillId="0" borderId="0" xfId="0" applyNumberFormat="1" applyFont="1" applyFill="1" applyBorder="1" applyAlignment="1">
      <alignment horizontal="right" vertical="top"/>
    </xf>
    <xf numFmtId="0" fontId="23" fillId="10" borderId="2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165" fontId="18" fillId="0" borderId="24" xfId="0" applyNumberFormat="1" applyFont="1" applyBorder="1" applyAlignment="1">
      <alignment horizontal="right" vertical="center"/>
    </xf>
    <xf numFmtId="165" fontId="25" fillId="0" borderId="32" xfId="0" applyNumberFormat="1" applyFont="1" applyBorder="1" applyAlignment="1">
      <alignment horizontal="right" vertical="center"/>
    </xf>
    <xf numFmtId="0" fontId="0" fillId="0" borderId="3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center"/>
    </xf>
    <xf numFmtId="0" fontId="0" fillId="0" borderId="31" xfId="0" applyFill="1" applyBorder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21" fillId="0" borderId="35" xfId="0" applyFont="1" applyFill="1" applyBorder="1" applyAlignment="1">
      <alignment horizontal="left" vertical="top" wrapText="1"/>
    </xf>
    <xf numFmtId="0" fontId="21" fillId="0" borderId="35" xfId="0" applyFont="1" applyFill="1" applyBorder="1" applyAlignment="1">
      <alignment horizontal="center" vertical="top" wrapText="1"/>
    </xf>
    <xf numFmtId="0" fontId="22" fillId="0" borderId="35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top"/>
    </xf>
    <xf numFmtId="165" fontId="18" fillId="0" borderId="10" xfId="0" applyNumberFormat="1" applyFont="1" applyBorder="1" applyAlignment="1">
      <alignment horizontal="right" vertical="center"/>
    </xf>
    <xf numFmtId="4" fontId="21" fillId="0" borderId="35" xfId="0" applyNumberFormat="1" applyFont="1" applyFill="1" applyBorder="1" applyAlignment="1">
      <alignment horizontal="center" vertical="top" wrapText="1"/>
    </xf>
    <xf numFmtId="0" fontId="0" fillId="0" borderId="8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0" xfId="0" applyBorder="1" applyAlignment="1"/>
    <xf numFmtId="165" fontId="0" fillId="0" borderId="31" xfId="0" applyNumberFormat="1" applyFill="1" applyBorder="1" applyAlignment="1">
      <alignment horizontal="left" vertical="top"/>
    </xf>
    <xf numFmtId="9" fontId="14" fillId="2" borderId="1" xfId="5" applyNumberFormat="1" applyFont="1" applyFill="1" applyBorder="1" applyAlignment="1" applyProtection="1">
      <alignment vertical="center"/>
    </xf>
    <xf numFmtId="0" fontId="15" fillId="0" borderId="9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top" wrapText="1"/>
    </xf>
    <xf numFmtId="4" fontId="15" fillId="0" borderId="15" xfId="0" applyNumberFormat="1" applyFont="1" applyFill="1" applyBorder="1" applyAlignment="1">
      <alignment horizontal="left" vertical="top" wrapText="1"/>
    </xf>
    <xf numFmtId="0" fontId="15" fillId="11" borderId="10" xfId="0" applyFont="1" applyFill="1" applyBorder="1" applyAlignment="1">
      <alignment horizontal="left" vertical="top" wrapText="1"/>
    </xf>
    <xf numFmtId="4" fontId="0" fillId="0" borderId="0" xfId="0" applyNumberFormat="1" applyFill="1" applyBorder="1" applyAlignment="1">
      <alignment horizontal="left" vertical="top"/>
    </xf>
    <xf numFmtId="0" fontId="15" fillId="0" borderId="1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21" fillId="0" borderId="36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top" wrapText="1"/>
    </xf>
    <xf numFmtId="0" fontId="23" fillId="10" borderId="10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top" wrapText="1"/>
    </xf>
    <xf numFmtId="0" fontId="26" fillId="0" borderId="39" xfId="0" applyFont="1" applyFill="1" applyBorder="1" applyAlignment="1">
      <alignment horizontal="center" vertical="top" wrapText="1"/>
    </xf>
    <xf numFmtId="0" fontId="26" fillId="0" borderId="40" xfId="0" applyFont="1" applyFill="1" applyBorder="1" applyAlignment="1">
      <alignment horizontal="center" vertical="top" wrapText="1"/>
    </xf>
    <xf numFmtId="4" fontId="21" fillId="0" borderId="38" xfId="0" applyNumberFormat="1" applyFont="1" applyFill="1" applyBorder="1" applyAlignment="1">
      <alignment horizontal="center" vertical="top" wrapText="1"/>
    </xf>
    <xf numFmtId="0" fontId="17" fillId="0" borderId="40" xfId="0" applyFont="1" applyFill="1" applyBorder="1" applyAlignment="1">
      <alignment horizontal="center" vertical="top" wrapText="1"/>
    </xf>
    <xf numFmtId="0" fontId="22" fillId="0" borderId="41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27" fillId="0" borderId="38" xfId="0" applyFont="1" applyFill="1" applyBorder="1" applyAlignment="1">
      <alignment horizontal="center" vertical="top" wrapText="1"/>
    </xf>
    <xf numFmtId="0" fontId="27" fillId="0" borderId="39" xfId="0" applyFont="1" applyFill="1" applyBorder="1" applyAlignment="1">
      <alignment horizontal="center" vertical="top" wrapText="1"/>
    </xf>
    <xf numFmtId="0" fontId="27" fillId="0" borderId="40" xfId="0" applyFont="1" applyFill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3" fillId="4" borderId="20" xfId="3" applyFont="1" applyFill="1" applyBorder="1" applyAlignment="1">
      <alignment horizontal="left" vertical="center"/>
    </xf>
    <xf numFmtId="0" fontId="13" fillId="4" borderId="0" xfId="3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top" wrapText="1"/>
    </xf>
    <xf numFmtId="0" fontId="15" fillId="0" borderId="49" xfId="0" applyFont="1" applyFill="1" applyBorder="1" applyAlignment="1">
      <alignment horizontal="center" vertical="top" wrapText="1"/>
    </xf>
    <xf numFmtId="0" fontId="15" fillId="0" borderId="32" xfId="0" applyFont="1" applyFill="1" applyBorder="1" applyAlignment="1">
      <alignment horizontal="center" vertical="top" wrapText="1"/>
    </xf>
    <xf numFmtId="165" fontId="15" fillId="0" borderId="50" xfId="0" applyNumberFormat="1" applyFont="1" applyFill="1" applyBorder="1" applyAlignment="1">
      <alignment horizontal="center" vertical="top" wrapText="1"/>
    </xf>
    <xf numFmtId="165" fontId="15" fillId="0" borderId="49" xfId="0" applyNumberFormat="1" applyFont="1" applyFill="1" applyBorder="1" applyAlignment="1">
      <alignment horizontal="center" vertical="top" wrapText="1"/>
    </xf>
    <xf numFmtId="165" fontId="15" fillId="0" borderId="32" xfId="0" applyNumberFormat="1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24" xfId="0" applyFont="1" applyFill="1" applyBorder="1" applyAlignment="1">
      <alignment horizontal="center" vertical="top" wrapText="1"/>
    </xf>
    <xf numFmtId="0" fontId="21" fillId="0" borderId="45" xfId="0" applyFont="1" applyFill="1" applyBorder="1" applyAlignment="1">
      <alignment horizontal="center" vertical="top"/>
    </xf>
    <xf numFmtId="0" fontId="21" fillId="0" borderId="46" xfId="0" applyFont="1" applyFill="1" applyBorder="1" applyAlignment="1">
      <alignment horizontal="center" vertical="top"/>
    </xf>
    <xf numFmtId="0" fontId="21" fillId="0" borderId="47" xfId="0" applyFont="1" applyFill="1" applyBorder="1" applyAlignment="1">
      <alignment horizontal="center" vertical="top"/>
    </xf>
    <xf numFmtId="0" fontId="17" fillId="0" borderId="48" xfId="0" applyFont="1" applyFill="1" applyBorder="1" applyAlignment="1">
      <alignment horizontal="center" vertical="top" wrapText="1"/>
    </xf>
    <xf numFmtId="0" fontId="17" fillId="0" borderId="49" xfId="0" applyFont="1" applyFill="1" applyBorder="1" applyAlignment="1">
      <alignment horizontal="center" vertical="top" wrapText="1"/>
    </xf>
    <xf numFmtId="0" fontId="17" fillId="0" borderId="32" xfId="0" applyFont="1" applyFill="1" applyBorder="1" applyAlignment="1">
      <alignment horizontal="center" vertical="top" wrapText="1"/>
    </xf>
    <xf numFmtId="0" fontId="3" fillId="6" borderId="53" xfId="0" applyFont="1" applyFill="1" applyBorder="1" applyAlignment="1">
      <alignment vertical="center"/>
    </xf>
    <xf numFmtId="0" fontId="3" fillId="6" borderId="54" xfId="0" applyFont="1" applyFill="1" applyBorder="1" applyAlignment="1">
      <alignment vertical="center"/>
    </xf>
    <xf numFmtId="0" fontId="3" fillId="6" borderId="55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6" fillId="2" borderId="4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7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14" fontId="15" fillId="0" borderId="10" xfId="0" applyNumberFormat="1" applyFont="1" applyFill="1" applyBorder="1" applyAlignment="1">
      <alignment horizontal="center" vertical="top" wrapText="1"/>
    </xf>
    <xf numFmtId="0" fontId="17" fillId="0" borderId="41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3" fillId="6" borderId="41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0" fontId="15" fillId="0" borderId="63" xfId="0" applyFont="1" applyFill="1" applyBorder="1" applyAlignment="1">
      <alignment horizontal="center" vertical="top" wrapText="1"/>
    </xf>
    <xf numFmtId="0" fontId="3" fillId="2" borderId="56" xfId="0" applyFont="1" applyFill="1" applyBorder="1" applyAlignment="1"/>
    <xf numFmtId="0" fontId="3" fillId="2" borderId="57" xfId="0" applyFont="1" applyFill="1" applyBorder="1" applyAlignment="1"/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top"/>
    </xf>
    <xf numFmtId="0" fontId="28" fillId="0" borderId="49" xfId="0" applyFont="1" applyFill="1" applyBorder="1" applyAlignment="1">
      <alignment horizontal="center" vertical="top"/>
    </xf>
    <xf numFmtId="0" fontId="28" fillId="0" borderId="32" xfId="0" applyFont="1" applyFill="1" applyBorder="1" applyAlignment="1">
      <alignment horizontal="center" vertical="top"/>
    </xf>
    <xf numFmtId="0" fontId="3" fillId="2" borderId="45" xfId="0" applyFont="1" applyFill="1" applyBorder="1" applyAlignment="1">
      <alignment horizontal="right" vertical="center"/>
    </xf>
    <xf numFmtId="0" fontId="3" fillId="2" borderId="46" xfId="0" applyFont="1" applyFill="1" applyBorder="1" applyAlignment="1">
      <alignment horizontal="right" vertical="center"/>
    </xf>
    <xf numFmtId="0" fontId="3" fillId="2" borderId="64" xfId="0" applyFont="1" applyFill="1" applyBorder="1" applyAlignment="1">
      <alignment horizontal="right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6" borderId="65" xfId="0" applyFont="1" applyFill="1" applyBorder="1" applyAlignment="1">
      <alignment vertical="center"/>
    </xf>
    <xf numFmtId="0" fontId="3" fillId="6" borderId="66" xfId="0" applyFont="1" applyFill="1" applyBorder="1" applyAlignment="1">
      <alignment vertical="center"/>
    </xf>
    <xf numFmtId="0" fontId="3" fillId="6" borderId="67" xfId="0" applyFont="1" applyFill="1" applyBorder="1" applyAlignment="1">
      <alignment vertical="center"/>
    </xf>
    <xf numFmtId="0" fontId="3" fillId="7" borderId="14" xfId="0" applyFont="1" applyFill="1" applyBorder="1" applyAlignment="1">
      <alignment horizontal="left" vertical="center"/>
    </xf>
    <xf numFmtId="0" fontId="3" fillId="7" borderId="11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3" fillId="8" borderId="38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21" fillId="0" borderId="68" xfId="0" applyFont="1" applyFill="1" applyBorder="1" applyAlignment="1">
      <alignment horizontal="center" vertical="top"/>
    </xf>
    <xf numFmtId="0" fontId="21" fillId="0" borderId="69" xfId="0" applyFont="1" applyFill="1" applyBorder="1" applyAlignment="1">
      <alignment horizontal="center" vertical="top"/>
    </xf>
    <xf numFmtId="0" fontId="21" fillId="0" borderId="70" xfId="0" applyFont="1" applyFill="1" applyBorder="1" applyAlignment="1">
      <alignment horizontal="center" vertical="top"/>
    </xf>
    <xf numFmtId="0" fontId="17" fillId="0" borderId="63" xfId="0" applyFont="1" applyFill="1" applyBorder="1" applyAlignment="1">
      <alignment horizontal="center" vertical="top" wrapText="1"/>
    </xf>
    <xf numFmtId="0" fontId="21" fillId="0" borderId="36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2" fontId="21" fillId="0" borderId="71" xfId="0" applyNumberFormat="1" applyFont="1" applyFill="1" applyBorder="1" applyAlignment="1">
      <alignment horizontal="center" vertical="center" wrapText="1"/>
    </xf>
    <xf numFmtId="2" fontId="21" fillId="0" borderId="72" xfId="0" applyNumberFormat="1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top" wrapText="1"/>
    </xf>
    <xf numFmtId="0" fontId="15" fillId="9" borderId="48" xfId="0" applyFont="1" applyFill="1" applyBorder="1" applyAlignment="1">
      <alignment horizontal="right" vertical="top" wrapText="1"/>
    </xf>
    <xf numFmtId="0" fontId="15" fillId="9" borderId="49" xfId="0" applyFont="1" applyFill="1" applyBorder="1" applyAlignment="1">
      <alignment horizontal="right" vertical="top" wrapText="1"/>
    </xf>
    <xf numFmtId="0" fontId="15" fillId="9" borderId="63" xfId="0" applyFont="1" applyFill="1" applyBorder="1" applyAlignment="1">
      <alignment horizontal="right" vertical="top" wrapText="1"/>
    </xf>
    <xf numFmtId="0" fontId="1" fillId="5" borderId="73" xfId="0" applyFont="1" applyFill="1" applyBorder="1" applyAlignment="1">
      <alignment vertical="center"/>
    </xf>
    <xf numFmtId="0" fontId="1" fillId="5" borderId="74" xfId="0" applyFont="1" applyFill="1" applyBorder="1" applyAlignment="1">
      <alignment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 vertical="center"/>
    </xf>
    <xf numFmtId="0" fontId="1" fillId="0" borderId="9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9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4" fontId="15" fillId="0" borderId="10" xfId="0" applyNumberFormat="1" applyFont="1" applyFill="1" applyBorder="1" applyAlignment="1">
      <alignment horizontal="center" vertical="top" wrapText="1"/>
    </xf>
    <xf numFmtId="4" fontId="15" fillId="0" borderId="24" xfId="0" applyNumberFormat="1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7" fillId="0" borderId="48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5" fillId="0" borderId="75" xfId="0" applyFont="1" applyFill="1" applyBorder="1" applyAlignment="1">
      <alignment horizontal="center" vertical="top" wrapText="1"/>
    </xf>
    <xf numFmtId="0" fontId="15" fillId="0" borderId="76" xfId="0" applyFont="1" applyFill="1" applyBorder="1" applyAlignment="1">
      <alignment horizontal="center" vertical="top" wrapText="1"/>
    </xf>
    <xf numFmtId="0" fontId="15" fillId="0" borderId="77" xfId="0" applyFont="1" applyFill="1" applyBorder="1" applyAlignment="1">
      <alignment horizontal="center" vertical="top" wrapText="1"/>
    </xf>
    <xf numFmtId="0" fontId="17" fillId="0" borderId="56" xfId="0" applyFont="1" applyFill="1" applyBorder="1" applyAlignment="1">
      <alignment horizontal="center" vertical="top"/>
    </xf>
    <xf numFmtId="0" fontId="17" fillId="0" borderId="78" xfId="0" applyFont="1" applyFill="1" applyBorder="1" applyAlignment="1">
      <alignment horizontal="center" vertical="top"/>
    </xf>
    <xf numFmtId="0" fontId="17" fillId="0" borderId="79" xfId="0" applyFont="1" applyFill="1" applyBorder="1" applyAlignment="1">
      <alignment horizontal="center" vertical="top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14" fontId="15" fillId="0" borderId="10" xfId="0" quotePrefix="1" applyNumberFormat="1" applyFont="1" applyFill="1" applyBorder="1" applyAlignment="1">
      <alignment horizontal="center" vertical="top" wrapText="1"/>
    </xf>
    <xf numFmtId="0" fontId="15" fillId="0" borderId="41" xfId="0" applyFont="1" applyFill="1" applyBorder="1" applyAlignment="1">
      <alignment horizontal="left" vertical="top" wrapText="1"/>
    </xf>
    <xf numFmtId="0" fontId="17" fillId="0" borderId="48" xfId="0" applyFont="1" applyFill="1" applyBorder="1" applyAlignment="1">
      <alignment horizontal="center" vertical="top"/>
    </xf>
    <xf numFmtId="0" fontId="17" fillId="0" borderId="49" xfId="0" applyFont="1" applyFill="1" applyBorder="1" applyAlignment="1">
      <alignment horizontal="center" vertical="top"/>
    </xf>
    <xf numFmtId="0" fontId="17" fillId="0" borderId="32" xfId="0" applyFont="1" applyFill="1" applyBorder="1" applyAlignment="1">
      <alignment horizontal="center" vertical="top"/>
    </xf>
    <xf numFmtId="0" fontId="25" fillId="0" borderId="16" xfId="0" applyFont="1" applyFill="1" applyBorder="1" applyAlignment="1">
      <alignment horizontal="right" vertical="center" wrapText="1"/>
    </xf>
    <xf numFmtId="0" fontId="25" fillId="0" borderId="10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25" fillId="10" borderId="81" xfId="0" applyFont="1" applyFill="1" applyBorder="1" applyAlignment="1">
      <alignment horizontal="center" vertical="center"/>
    </xf>
    <xf numFmtId="0" fontId="25" fillId="10" borderId="16" xfId="0" applyFont="1" applyFill="1" applyBorder="1" applyAlignment="1">
      <alignment horizontal="center" vertical="center"/>
    </xf>
    <xf numFmtId="0" fontId="23" fillId="10" borderId="82" xfId="0" applyFont="1" applyFill="1" applyBorder="1" applyAlignment="1">
      <alignment horizontal="center" vertical="center"/>
    </xf>
    <xf numFmtId="0" fontId="23" fillId="10" borderId="10" xfId="0" applyFont="1" applyFill="1" applyBorder="1" applyAlignment="1">
      <alignment horizontal="center" vertical="center"/>
    </xf>
    <xf numFmtId="0" fontId="23" fillId="10" borderId="83" xfId="0" applyFont="1" applyFill="1" applyBorder="1" applyAlignment="1">
      <alignment horizontal="center" vertical="center"/>
    </xf>
    <xf numFmtId="0" fontId="23" fillId="10" borderId="50" xfId="0" applyFont="1" applyFill="1" applyBorder="1" applyAlignment="1">
      <alignment horizontal="center" vertical="center"/>
    </xf>
    <xf numFmtId="0" fontId="23" fillId="10" borderId="36" xfId="0" applyFont="1" applyFill="1" applyBorder="1" applyAlignment="1">
      <alignment horizontal="center" vertical="center"/>
    </xf>
    <xf numFmtId="0" fontId="23" fillId="10" borderId="84" xfId="0" applyFont="1" applyFill="1" applyBorder="1" applyAlignment="1">
      <alignment horizontal="center" vertical="center" wrapText="1"/>
    </xf>
    <xf numFmtId="0" fontId="23" fillId="10" borderId="36" xfId="0" applyFont="1" applyFill="1" applyBorder="1" applyAlignment="1">
      <alignment horizontal="center" vertical="center" wrapText="1"/>
    </xf>
    <xf numFmtId="0" fontId="13" fillId="4" borderId="20" xfId="3" applyFont="1" applyFill="1" applyBorder="1" applyAlignment="1">
      <alignment vertical="center"/>
    </xf>
    <xf numFmtId="0" fontId="13" fillId="4" borderId="0" xfId="3" applyFont="1" applyFill="1" applyBorder="1" applyAlignment="1">
      <alignment vertical="center"/>
    </xf>
    <xf numFmtId="0" fontId="18" fillId="0" borderId="80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23" fillId="10" borderId="85" xfId="0" applyFont="1" applyFill="1" applyBorder="1" applyAlignment="1">
      <alignment horizontal="center" vertical="center"/>
    </xf>
  </cellXfs>
  <cellStyles count="7">
    <cellStyle name="Normal" xfId="0" builtinId="0"/>
    <cellStyle name="Normal 2" xfId="1" xr:uid="{00000000-0005-0000-0000-000002000000}"/>
    <cellStyle name="Normal_Anexo 1 - Modelo de BDI Construção de R$150.000,01 até 1.500.000,00" xfId="2" xr:uid="{00000000-0005-0000-0000-000003000000}"/>
    <cellStyle name="Normal_capa" xfId="3" xr:uid="{00000000-0005-0000-0000-000004000000}"/>
    <cellStyle name="Porcentagem" xfId="4" builtinId="5"/>
    <cellStyle name="Separador de milhares_Anexo 1 - Modelo de BDI Construção de R$150.000,01 até 1.500.000,00" xfId="6" xr:uid="{00000000-0005-0000-0000-000006000000}"/>
    <cellStyle name="Vírgula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19050</xdr:rowOff>
    </xdr:from>
    <xdr:to>
      <xdr:col>3</xdr:col>
      <xdr:colOff>942975</xdr:colOff>
      <xdr:row>2</xdr:row>
      <xdr:rowOff>66675</xdr:rowOff>
    </xdr:to>
    <xdr:pic>
      <xdr:nvPicPr>
        <xdr:cNvPr id="78849" name="Imagem 1" descr="brasaonacional">
          <a:extLst>
            <a:ext uri="{FF2B5EF4-FFF2-40B4-BE49-F238E27FC236}">
              <a16:creationId xmlns:a16="http://schemas.microsoft.com/office/drawing/2014/main" id="{0CFC6558-012C-9647-867A-1D4F382AAB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050"/>
          <a:ext cx="723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2695575</xdr:colOff>
      <xdr:row>0</xdr:row>
      <xdr:rowOff>38100</xdr:rowOff>
    </xdr:from>
    <xdr:to>
      <xdr:col>1</xdr:col>
      <xdr:colOff>3419475</xdr:colOff>
      <xdr:row>1</xdr:row>
      <xdr:rowOff>161925</xdr:rowOff>
    </xdr:to>
    <xdr:pic>
      <xdr:nvPicPr>
        <xdr:cNvPr id="71682" name="Imagem 2" descr="brasaonacional">
          <a:extLst>
            <a:ext uri="{FF2B5EF4-FFF2-40B4-BE49-F238E27FC236}">
              <a16:creationId xmlns:a16="http://schemas.microsoft.com/office/drawing/2014/main" id="{8DBACAF3-4F27-0E7B-B042-94512DBD0D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8100"/>
          <a:ext cx="723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2638425</xdr:colOff>
          <xdr:row>110</xdr:row>
          <xdr:rowOff>0</xdr:rowOff>
        </xdr:from>
        <xdr:to>
          <xdr:col>2</xdr:col>
          <xdr:colOff>295275</xdr:colOff>
          <xdr:row>115</xdr:row>
          <xdr:rowOff>57150</xdr:rowOff>
        </xdr:to>
        <xdr:sp macro="" textlink="">
          <xdr:nvSpPr>
            <xdr:cNvPr id="71681" name="Objeto 4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8E46DACD-4BFA-332C-F7A9-1DB908EC16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2695575</xdr:colOff>
      <xdr:row>0</xdr:row>
      <xdr:rowOff>38100</xdr:rowOff>
    </xdr:from>
    <xdr:to>
      <xdr:col>1</xdr:col>
      <xdr:colOff>3419475</xdr:colOff>
      <xdr:row>1</xdr:row>
      <xdr:rowOff>161925</xdr:rowOff>
    </xdr:to>
    <xdr:pic>
      <xdr:nvPicPr>
        <xdr:cNvPr id="74754" name="Imagem 2" descr="brasaonacional">
          <a:extLst>
            <a:ext uri="{FF2B5EF4-FFF2-40B4-BE49-F238E27FC236}">
              <a16:creationId xmlns:a16="http://schemas.microsoft.com/office/drawing/2014/main" id="{7AF38267-EBE8-C3CB-7F1C-104B9BB1109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8100"/>
          <a:ext cx="723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2638425</xdr:colOff>
          <xdr:row>110</xdr:row>
          <xdr:rowOff>0</xdr:rowOff>
        </xdr:from>
        <xdr:to>
          <xdr:col>2</xdr:col>
          <xdr:colOff>295275</xdr:colOff>
          <xdr:row>115</xdr:row>
          <xdr:rowOff>57150</xdr:rowOff>
        </xdr:to>
        <xdr:sp macro="" textlink="">
          <xdr:nvSpPr>
            <xdr:cNvPr id="74753" name="Objeto 4" hidden="1">
              <a:extLst>
                <a:ext uri="{63B3BB69-23CF-44E3-9099-C40C66FF867C}">
                  <a14:compatExt spid="_x0000_s74753"/>
                </a:ext>
                <a:ext uri="{FF2B5EF4-FFF2-40B4-BE49-F238E27FC236}">
                  <a16:creationId xmlns:a16="http://schemas.microsoft.com/office/drawing/2014/main" id="{7179E746-3279-A728-D2C4-1F4AB55B9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2695575</xdr:colOff>
      <xdr:row>0</xdr:row>
      <xdr:rowOff>38100</xdr:rowOff>
    </xdr:from>
    <xdr:to>
      <xdr:col>1</xdr:col>
      <xdr:colOff>3419475</xdr:colOff>
      <xdr:row>1</xdr:row>
      <xdr:rowOff>161925</xdr:rowOff>
    </xdr:to>
    <xdr:pic>
      <xdr:nvPicPr>
        <xdr:cNvPr id="73730" name="Imagem 2" descr="brasaonacional">
          <a:extLst>
            <a:ext uri="{FF2B5EF4-FFF2-40B4-BE49-F238E27FC236}">
              <a16:creationId xmlns:a16="http://schemas.microsoft.com/office/drawing/2014/main" id="{7EF48DA2-A860-C785-6E6A-48B929C4EC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8100"/>
          <a:ext cx="723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2638425</xdr:colOff>
          <xdr:row>110</xdr:row>
          <xdr:rowOff>0</xdr:rowOff>
        </xdr:from>
        <xdr:to>
          <xdr:col>2</xdr:col>
          <xdr:colOff>295275</xdr:colOff>
          <xdr:row>115</xdr:row>
          <xdr:rowOff>57150</xdr:rowOff>
        </xdr:to>
        <xdr:sp macro="" textlink="">
          <xdr:nvSpPr>
            <xdr:cNvPr id="73729" name="Objeto 4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1FBC59AF-1261-9DA8-BB7F-56F40D50C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2695575</xdr:colOff>
      <xdr:row>0</xdr:row>
      <xdr:rowOff>38100</xdr:rowOff>
    </xdr:from>
    <xdr:to>
      <xdr:col>1</xdr:col>
      <xdr:colOff>3419475</xdr:colOff>
      <xdr:row>1</xdr:row>
      <xdr:rowOff>161925</xdr:rowOff>
    </xdr:to>
    <xdr:pic>
      <xdr:nvPicPr>
        <xdr:cNvPr id="75778" name="Imagem 2" descr="brasaonacional">
          <a:extLst>
            <a:ext uri="{FF2B5EF4-FFF2-40B4-BE49-F238E27FC236}">
              <a16:creationId xmlns:a16="http://schemas.microsoft.com/office/drawing/2014/main" id="{69B563B2-D9B8-5477-3126-C47D347F9B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8100"/>
          <a:ext cx="723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2638425</xdr:colOff>
          <xdr:row>110</xdr:row>
          <xdr:rowOff>0</xdr:rowOff>
        </xdr:from>
        <xdr:to>
          <xdr:col>2</xdr:col>
          <xdr:colOff>295275</xdr:colOff>
          <xdr:row>115</xdr:row>
          <xdr:rowOff>57150</xdr:rowOff>
        </xdr:to>
        <xdr:sp macro="" textlink="">
          <xdr:nvSpPr>
            <xdr:cNvPr id="75777" name="Objeto 4" hidden="1">
              <a:extLst>
                <a:ext uri="{63B3BB69-23CF-44E3-9099-C40C66FF867C}">
                  <a14:compatExt spid="_x0000_s75777"/>
                </a:ext>
                <a:ext uri="{FF2B5EF4-FFF2-40B4-BE49-F238E27FC236}">
                  <a16:creationId xmlns:a16="http://schemas.microsoft.com/office/drawing/2014/main" id="{12D7CEC7-011C-364F-E74E-563049DCAA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57150</xdr:rowOff>
    </xdr:from>
    <xdr:to>
      <xdr:col>1</xdr:col>
      <xdr:colOff>3114675</xdr:colOff>
      <xdr:row>0</xdr:row>
      <xdr:rowOff>752475</xdr:rowOff>
    </xdr:to>
    <xdr:pic>
      <xdr:nvPicPr>
        <xdr:cNvPr id="17410" name="Imagem 3" descr="brasaonacional">
          <a:extLst>
            <a:ext uri="{FF2B5EF4-FFF2-40B4-BE49-F238E27FC236}">
              <a16:creationId xmlns:a16="http://schemas.microsoft.com/office/drawing/2014/main" id="{B81ED6C8-A46B-846A-D448-BB05D9703ED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7150"/>
          <a:ext cx="723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104775</xdr:rowOff>
        </xdr:from>
        <xdr:to>
          <xdr:col>1</xdr:col>
          <xdr:colOff>4124325</xdr:colOff>
          <xdr:row>27</xdr:row>
          <xdr:rowOff>0</xdr:rowOff>
        </xdr:to>
        <xdr:sp macro="" textlink="">
          <xdr:nvSpPr>
            <xdr:cNvPr id="17409" name="Objeto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FCFE79F3-2317-1783-9E73-34CA6D9C0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2619375</xdr:colOff>
      <xdr:row>1</xdr:row>
      <xdr:rowOff>28575</xdr:rowOff>
    </xdr:from>
    <xdr:to>
      <xdr:col>1</xdr:col>
      <xdr:colOff>3343275</xdr:colOff>
      <xdr:row>2</xdr:row>
      <xdr:rowOff>123825</xdr:rowOff>
    </xdr:to>
    <xdr:pic>
      <xdr:nvPicPr>
        <xdr:cNvPr id="79873" name="Imagem 2" descr="brasaonacional">
          <a:extLst>
            <a:ext uri="{FF2B5EF4-FFF2-40B4-BE49-F238E27FC236}">
              <a16:creationId xmlns:a16="http://schemas.microsoft.com/office/drawing/2014/main" id="{24D41DEF-DC59-0E53-E0D2-D9D6C833A40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8100"/>
          <a:ext cx="723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2619375</xdr:colOff>
      <xdr:row>1</xdr:row>
      <xdr:rowOff>28575</xdr:rowOff>
    </xdr:from>
    <xdr:to>
      <xdr:col>1</xdr:col>
      <xdr:colOff>3343275</xdr:colOff>
      <xdr:row>2</xdr:row>
      <xdr:rowOff>123825</xdr:rowOff>
    </xdr:to>
    <xdr:pic>
      <xdr:nvPicPr>
        <xdr:cNvPr id="80897" name="Imagem 1" descr="brasaonacional">
          <a:extLst>
            <a:ext uri="{FF2B5EF4-FFF2-40B4-BE49-F238E27FC236}">
              <a16:creationId xmlns:a16="http://schemas.microsoft.com/office/drawing/2014/main" id="{2B3983FD-FA0E-F008-F70C-5FD5B61DE97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8100"/>
          <a:ext cx="7239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1800225</xdr:colOff>
      <xdr:row>0</xdr:row>
      <xdr:rowOff>57150</xdr:rowOff>
    </xdr:from>
    <xdr:to>
      <xdr:col>2</xdr:col>
      <xdr:colOff>2533650</xdr:colOff>
      <xdr:row>1</xdr:row>
      <xdr:rowOff>161925</xdr:rowOff>
    </xdr:to>
    <xdr:pic>
      <xdr:nvPicPr>
        <xdr:cNvPr id="81921" name="Imagem 2" descr="brasaonacional">
          <a:extLst>
            <a:ext uri="{FF2B5EF4-FFF2-40B4-BE49-F238E27FC236}">
              <a16:creationId xmlns:a16="http://schemas.microsoft.com/office/drawing/2014/main" id="{AF3FBD88-2051-9ED4-96AD-20A6078EAD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57150"/>
          <a:ext cx="733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zoomScaleSheetLayoutView="100" workbookViewId="0">
      <selection activeCell="A4" sqref="A4:J5"/>
    </sheetView>
  </sheetViews>
  <sheetFormatPr defaultRowHeight="12.75"/>
  <cols>
    <col min="1" max="1" width="10.1640625" customWidth="1"/>
    <col min="2" max="2" width="34.6640625" customWidth="1"/>
    <col min="3" max="3" width="15.33203125" customWidth="1"/>
    <col min="4" max="4" width="18.1640625" customWidth="1"/>
    <col min="5" max="5" width="22" customWidth="1"/>
    <col min="6" max="6" width="19.83203125" customWidth="1"/>
    <col min="7" max="7" width="17.33203125" customWidth="1"/>
  </cols>
  <sheetData>
    <row r="1" spans="1:10">
      <c r="A1" s="51"/>
      <c r="B1" s="105"/>
      <c r="C1" s="105"/>
      <c r="D1" s="105"/>
      <c r="E1" s="105"/>
      <c r="F1" s="105"/>
      <c r="G1" s="52"/>
    </row>
    <row r="2" spans="1:10" ht="38.25" customHeight="1">
      <c r="A2" s="166"/>
      <c r="B2" s="167"/>
      <c r="C2" s="167"/>
      <c r="D2" s="167"/>
      <c r="E2" s="167"/>
      <c r="F2" s="167"/>
      <c r="G2" s="168"/>
    </row>
    <row r="3" spans="1:10">
      <c r="A3" s="166"/>
      <c r="B3" s="167"/>
      <c r="C3" s="167"/>
      <c r="D3" s="167"/>
      <c r="E3" s="167"/>
      <c r="F3" s="167"/>
      <c r="G3" s="168"/>
    </row>
    <row r="4" spans="1:10" ht="15.75">
      <c r="A4" s="169" t="s">
        <v>0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ht="15.75">
      <c r="A5" s="169" t="s">
        <v>1</v>
      </c>
      <c r="B5" s="170"/>
      <c r="C5" s="170"/>
      <c r="D5" s="170"/>
      <c r="E5" s="170"/>
      <c r="F5" s="170"/>
      <c r="G5" s="170"/>
      <c r="H5" s="170"/>
      <c r="I5" s="170"/>
      <c r="J5" s="170"/>
    </row>
    <row r="6" spans="1:10" ht="13.5" thickBot="1">
      <c r="A6" s="171"/>
      <c r="B6" s="172"/>
      <c r="C6" s="172"/>
      <c r="D6" s="172"/>
      <c r="E6" s="172"/>
      <c r="F6" s="172"/>
      <c r="G6" s="173"/>
    </row>
    <row r="7" spans="1:10">
      <c r="A7" s="163" t="s">
        <v>2</v>
      </c>
      <c r="B7" s="164"/>
      <c r="C7" s="164"/>
      <c r="D7" s="164"/>
      <c r="E7" s="164"/>
      <c r="F7" s="164"/>
      <c r="G7" s="165"/>
    </row>
    <row r="8" spans="1:10" ht="42" customHeight="1">
      <c r="A8" s="155" t="s">
        <v>3</v>
      </c>
      <c r="B8" s="156"/>
      <c r="C8" s="156"/>
      <c r="D8" s="156"/>
      <c r="E8" s="156"/>
      <c r="F8" s="156"/>
      <c r="G8" s="157"/>
    </row>
    <row r="9" spans="1:10" ht="63" customHeight="1" thickBot="1">
      <c r="A9" s="158" t="s">
        <v>4</v>
      </c>
      <c r="B9" s="159"/>
      <c r="C9" s="159"/>
      <c r="D9" s="159"/>
      <c r="E9" s="159"/>
      <c r="F9" s="159"/>
      <c r="G9" s="157"/>
    </row>
    <row r="10" spans="1:10" ht="21" customHeight="1" thickBot="1">
      <c r="A10" s="150" t="s">
        <v>5</v>
      </c>
      <c r="B10" s="151"/>
      <c r="C10" s="151"/>
      <c r="D10" s="151"/>
      <c r="E10" s="151"/>
      <c r="F10" s="152"/>
      <c r="G10" s="137"/>
    </row>
    <row r="11" spans="1:10" ht="31.5" customHeight="1" thickBot="1">
      <c r="A11" s="124" t="s">
        <v>6</v>
      </c>
      <c r="B11" s="124" t="s">
        <v>7</v>
      </c>
      <c r="C11" s="124" t="s">
        <v>8</v>
      </c>
      <c r="D11" s="124" t="s">
        <v>9</v>
      </c>
      <c r="E11" s="124" t="s">
        <v>10</v>
      </c>
      <c r="F11" s="124" t="s">
        <v>11</v>
      </c>
      <c r="G11" s="137"/>
    </row>
    <row r="12" spans="1:10" ht="21" customHeight="1" thickBot="1">
      <c r="A12" s="125">
        <v>1</v>
      </c>
      <c r="B12" s="123" t="s">
        <v>12</v>
      </c>
      <c r="C12" s="124">
        <v>2</v>
      </c>
      <c r="D12" s="129">
        <f>'VIGIA DIURNO_SÃO LUÍS_ANEXO II'!E134</f>
        <v>2927.5299999999997</v>
      </c>
      <c r="E12" s="129">
        <f>C12*D12</f>
        <v>5855.0599999999995</v>
      </c>
      <c r="F12" s="129">
        <f>E12*12</f>
        <v>70260.72</v>
      </c>
      <c r="G12" s="137"/>
    </row>
    <row r="13" spans="1:10" ht="21" customHeight="1" thickBot="1">
      <c r="A13" s="125">
        <v>2</v>
      </c>
      <c r="B13" s="123" t="s">
        <v>13</v>
      </c>
      <c r="C13" s="124">
        <v>2</v>
      </c>
      <c r="D13" s="129">
        <f>'VIGIA NOTURNO_SÃO LUÍS_ANEX IIA'!E134</f>
        <v>3565.74</v>
      </c>
      <c r="E13" s="129">
        <f>C13*D13</f>
        <v>7131.48</v>
      </c>
      <c r="F13" s="129">
        <f>E13*12</f>
        <v>85577.76</v>
      </c>
      <c r="G13" s="137"/>
    </row>
    <row r="14" spans="1:10" ht="21" customHeight="1" thickBot="1">
      <c r="A14" s="125">
        <v>3</v>
      </c>
      <c r="B14" s="123" t="s">
        <v>14</v>
      </c>
      <c r="C14" s="124">
        <v>1</v>
      </c>
      <c r="D14" s="129">
        <f>'PORTEIRO_SÃO LUÍS_ANEXO IIC'!E134</f>
        <v>3118.9436000000005</v>
      </c>
      <c r="E14" s="129">
        <f>C14*D14</f>
        <v>3118.9436000000005</v>
      </c>
      <c r="F14" s="129">
        <f>E14*12</f>
        <v>37427.323200000006</v>
      </c>
      <c r="G14" s="137"/>
    </row>
    <row r="15" spans="1:10" ht="21" customHeight="1" thickBot="1">
      <c r="A15" s="160" t="s">
        <v>15</v>
      </c>
      <c r="B15" s="161"/>
      <c r="C15" s="161"/>
      <c r="D15" s="162"/>
      <c r="E15" s="129">
        <f>SUM(E12:E14)</f>
        <v>16105.4836</v>
      </c>
      <c r="F15" s="129">
        <f>SUM(F12:F14)</f>
        <v>193265.80319999999</v>
      </c>
      <c r="G15" s="137"/>
    </row>
    <row r="16" spans="1:10" ht="15" customHeight="1" thickBot="1">
      <c r="A16" s="141"/>
      <c r="B16" s="142"/>
      <c r="C16" s="142"/>
      <c r="D16" s="142"/>
      <c r="E16" s="142"/>
      <c r="F16" s="142"/>
      <c r="G16" s="137"/>
    </row>
    <row r="17" spans="1:7" ht="26.25" customHeight="1" thickBot="1">
      <c r="A17" s="150" t="s">
        <v>16</v>
      </c>
      <c r="B17" s="151"/>
      <c r="C17" s="151"/>
      <c r="D17" s="151"/>
      <c r="E17" s="151"/>
      <c r="F17" s="152"/>
      <c r="G17" s="137"/>
    </row>
    <row r="18" spans="1:7" ht="36" customHeight="1" thickBot="1">
      <c r="A18" s="124" t="s">
        <v>6</v>
      </c>
      <c r="B18" s="124" t="s">
        <v>7</v>
      </c>
      <c r="C18" s="124" t="s">
        <v>8</v>
      </c>
      <c r="D18" s="124" t="s">
        <v>9</v>
      </c>
      <c r="E18" s="124" t="s">
        <v>10</v>
      </c>
      <c r="F18" s="124" t="s">
        <v>11</v>
      </c>
      <c r="G18" s="137"/>
    </row>
    <row r="19" spans="1:7" ht="33" customHeight="1" thickBot="1">
      <c r="A19" s="125">
        <v>1</v>
      </c>
      <c r="B19" s="123" t="s">
        <v>17</v>
      </c>
      <c r="C19" s="124">
        <v>2</v>
      </c>
      <c r="D19" s="129">
        <f>'VIGIA NOT_BALSAS_IMPERA_ANE IIB'!E134</f>
        <v>3565.74</v>
      </c>
      <c r="E19" s="129">
        <f>C19*D19</f>
        <v>7131.48</v>
      </c>
      <c r="F19" s="129">
        <f>E19*12</f>
        <v>85577.76</v>
      </c>
      <c r="G19" s="137"/>
    </row>
    <row r="20" spans="1:7" ht="31.5" customHeight="1" thickBot="1">
      <c r="A20" s="125">
        <v>2</v>
      </c>
      <c r="B20" s="123" t="s">
        <v>18</v>
      </c>
      <c r="C20" s="124">
        <v>2</v>
      </c>
      <c r="D20" s="129">
        <f>'VIGIA NOT_BALSAS_IMPERA_ANE IIB'!E134</f>
        <v>3565.74</v>
      </c>
      <c r="E20" s="129">
        <f>C20*D20</f>
        <v>7131.48</v>
      </c>
      <c r="F20" s="129">
        <f>E20*12</f>
        <v>85577.76</v>
      </c>
      <c r="G20" s="137"/>
    </row>
    <row r="21" spans="1:7" ht="21" customHeight="1" thickBot="1">
      <c r="A21" s="150" t="s">
        <v>15</v>
      </c>
      <c r="B21" s="151"/>
      <c r="C21" s="151"/>
      <c r="D21" s="152"/>
      <c r="E21" s="129">
        <f>SUM(E19:E20)</f>
        <v>14262.96</v>
      </c>
      <c r="F21" s="129">
        <f>SUM(F19:F20)</f>
        <v>171155.52</v>
      </c>
      <c r="G21" s="137"/>
    </row>
    <row r="22" spans="1:7" ht="21" customHeight="1" thickBot="1">
      <c r="A22" s="150" t="s">
        <v>19</v>
      </c>
      <c r="B22" s="151"/>
      <c r="C22" s="151"/>
      <c r="D22" s="152"/>
      <c r="E22" s="153">
        <f>F21+F15</f>
        <v>364421.32319999998</v>
      </c>
      <c r="F22" s="154"/>
      <c r="G22" s="138"/>
    </row>
  </sheetData>
  <mergeCells count="14">
    <mergeCell ref="A7:G7"/>
    <mergeCell ref="A2:G2"/>
    <mergeCell ref="A3:G3"/>
    <mergeCell ref="A4:J4"/>
    <mergeCell ref="A5:J5"/>
    <mergeCell ref="A6:G6"/>
    <mergeCell ref="A22:D22"/>
    <mergeCell ref="E22:F22"/>
    <mergeCell ref="A8:G8"/>
    <mergeCell ref="A9:G9"/>
    <mergeCell ref="A10:F10"/>
    <mergeCell ref="A15:D15"/>
    <mergeCell ref="A17:F17"/>
    <mergeCell ref="A21:D2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/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1"/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4"/>
  <sheetViews>
    <sheetView view="pageBreakPreview" topLeftCell="A25" zoomScaleSheetLayoutView="100" workbookViewId="0">
      <selection activeCell="E43" sqref="E43"/>
    </sheetView>
  </sheetViews>
  <sheetFormatPr defaultRowHeight="12.75"/>
  <cols>
    <col min="1" max="1" width="11" customWidth="1"/>
    <col min="2" max="2" width="77.5" customWidth="1"/>
    <col min="3" max="3" width="12.5" customWidth="1"/>
    <col min="4" max="4" width="16" customWidth="1"/>
    <col min="5" max="5" width="17.33203125" customWidth="1"/>
  </cols>
  <sheetData>
    <row r="1" spans="1:10" ht="45" customHeight="1">
      <c r="A1" s="51"/>
      <c r="B1" s="105"/>
      <c r="C1" s="105"/>
      <c r="D1" s="105"/>
      <c r="E1" s="52"/>
    </row>
    <row r="2" spans="1:10" ht="16.5" customHeight="1">
      <c r="A2" s="166"/>
      <c r="B2" s="167"/>
      <c r="C2" s="167"/>
      <c r="D2" s="167"/>
      <c r="E2" s="168"/>
    </row>
    <row r="3" spans="1:10" ht="15.75">
      <c r="A3" s="169" t="s">
        <v>0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5.75">
      <c r="A4" s="169" t="s">
        <v>1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ht="0.75" customHeight="1">
      <c r="A5" s="167"/>
      <c r="B5" s="167"/>
      <c r="C5" s="167"/>
      <c r="D5" s="167"/>
      <c r="E5" s="168"/>
    </row>
    <row r="6" spans="1:10" ht="13.5" thickBot="1">
      <c r="A6" s="171"/>
      <c r="B6" s="172"/>
      <c r="C6" s="172"/>
      <c r="D6" s="172"/>
      <c r="E6" s="173"/>
    </row>
    <row r="7" spans="1:10">
      <c r="A7" s="163" t="s">
        <v>20</v>
      </c>
      <c r="B7" s="164"/>
      <c r="C7" s="164"/>
      <c r="D7" s="164"/>
      <c r="E7" s="165"/>
    </row>
    <row r="8" spans="1:10" ht="42" customHeight="1">
      <c r="A8" s="155" t="s">
        <v>21</v>
      </c>
      <c r="B8" s="156"/>
      <c r="C8" s="156"/>
      <c r="D8" s="156"/>
      <c r="E8" s="157"/>
    </row>
    <row r="9" spans="1:10">
      <c r="A9" s="67"/>
      <c r="B9" s="55"/>
      <c r="C9" s="55"/>
      <c r="D9" s="55"/>
      <c r="E9" s="68"/>
    </row>
    <row r="10" spans="1:10" ht="15.75">
      <c r="A10" s="182" t="s">
        <v>22</v>
      </c>
      <c r="B10" s="183"/>
      <c r="C10" s="183"/>
      <c r="D10" s="183"/>
      <c r="E10" s="184"/>
    </row>
    <row r="11" spans="1:10">
      <c r="A11" s="185" t="s">
        <v>23</v>
      </c>
      <c r="B11" s="186"/>
      <c r="C11" s="186"/>
      <c r="D11" s="186"/>
      <c r="E11" s="187"/>
    </row>
    <row r="12" spans="1:10">
      <c r="A12" s="95">
        <v>1</v>
      </c>
      <c r="B12" s="110" t="s">
        <v>24</v>
      </c>
      <c r="C12" s="174" t="s">
        <v>25</v>
      </c>
      <c r="D12" s="175"/>
      <c r="E12" s="176"/>
    </row>
    <row r="13" spans="1:10">
      <c r="A13" s="95">
        <v>2</v>
      </c>
      <c r="B13" s="110" t="s">
        <v>26</v>
      </c>
      <c r="C13" s="177">
        <f>VIGIA_ANEXO_IV!C15</f>
        <v>998</v>
      </c>
      <c r="D13" s="178"/>
      <c r="E13" s="179"/>
    </row>
    <row r="14" spans="1:10" ht="79.5" customHeight="1">
      <c r="A14" s="95">
        <v>3</v>
      </c>
      <c r="B14" s="110" t="s">
        <v>27</v>
      </c>
      <c r="C14" s="180" t="str">
        <f>VIGIA_ANEXO_IV!C16</f>
        <v>Sindicato dos Vigias, Porteiros, Fiscais e Similares de Emprersas Comerciais, Indústrias, Hotéis, Motéis, Pousadas, Bares, Restaurantes, Lanchonetes, Condomínios, Residências, Entidades Sindicais e Afins  do Estado do Maranhão.</v>
      </c>
      <c r="D14" s="180"/>
      <c r="E14" s="181"/>
    </row>
    <row r="15" spans="1:10">
      <c r="A15" s="95">
        <v>4</v>
      </c>
      <c r="B15" s="110" t="s">
        <v>28</v>
      </c>
      <c r="C15" s="203">
        <f>VIGIA_ANEXO_IV!C18</f>
        <v>43101</v>
      </c>
      <c r="D15" s="180"/>
      <c r="E15" s="181"/>
    </row>
    <row r="16" spans="1:10">
      <c r="A16" s="163" t="s">
        <v>29</v>
      </c>
      <c r="B16" s="164"/>
      <c r="C16" s="164"/>
      <c r="D16" s="164"/>
      <c r="E16" s="165"/>
    </row>
    <row r="17" spans="1:7">
      <c r="A17" s="204" t="s">
        <v>30</v>
      </c>
      <c r="B17" s="205"/>
      <c r="C17" s="205"/>
      <c r="D17" s="205"/>
      <c r="E17" s="206"/>
    </row>
    <row r="18" spans="1:7">
      <c r="A18" s="207" t="s">
        <v>31</v>
      </c>
      <c r="B18" s="208"/>
      <c r="C18" s="208"/>
      <c r="D18" s="208"/>
      <c r="E18" s="209"/>
    </row>
    <row r="19" spans="1:7">
      <c r="A19" s="69" t="s">
        <v>6</v>
      </c>
      <c r="B19" s="1" t="s">
        <v>32</v>
      </c>
      <c r="C19" s="14" t="s">
        <v>33</v>
      </c>
      <c r="D19" s="1" t="s">
        <v>34</v>
      </c>
      <c r="E19" s="70" t="s">
        <v>35</v>
      </c>
    </row>
    <row r="20" spans="1:7">
      <c r="A20" s="106" t="s">
        <v>36</v>
      </c>
      <c r="B20" s="112" t="s">
        <v>37</v>
      </c>
      <c r="C20" s="5">
        <f>C13</f>
        <v>998</v>
      </c>
      <c r="D20" s="3">
        <v>1</v>
      </c>
      <c r="E20" s="103">
        <f>TRUNC(C20*D20,2)</f>
        <v>998</v>
      </c>
    </row>
    <row r="21" spans="1:7">
      <c r="A21" s="106" t="s">
        <v>38</v>
      </c>
      <c r="B21" s="2" t="s">
        <v>39</v>
      </c>
      <c r="C21" s="2"/>
      <c r="D21" s="3"/>
      <c r="E21" s="103"/>
    </row>
    <row r="22" spans="1:7">
      <c r="A22" s="106" t="s">
        <v>40</v>
      </c>
      <c r="B22" s="2" t="s">
        <v>41</v>
      </c>
      <c r="C22" s="102"/>
      <c r="D22" s="102"/>
      <c r="E22" s="103"/>
    </row>
    <row r="23" spans="1:7">
      <c r="A23" s="106" t="s">
        <v>42</v>
      </c>
      <c r="B23" s="2" t="s">
        <v>43</v>
      </c>
      <c r="C23" s="2"/>
      <c r="D23" s="3"/>
      <c r="E23" s="71"/>
    </row>
    <row r="24" spans="1:7">
      <c r="A24" s="106" t="s">
        <v>44</v>
      </c>
      <c r="B24" s="2" t="s">
        <v>45</v>
      </c>
      <c r="C24" s="2"/>
      <c r="D24" s="3"/>
      <c r="E24" s="71"/>
    </row>
    <row r="25" spans="1:7">
      <c r="A25" s="106" t="s">
        <v>46</v>
      </c>
      <c r="B25" s="2" t="s">
        <v>47</v>
      </c>
      <c r="C25" s="2"/>
      <c r="D25" s="3"/>
      <c r="E25" s="71"/>
    </row>
    <row r="26" spans="1:7">
      <c r="A26" s="106" t="s">
        <v>48</v>
      </c>
      <c r="B26" s="2" t="s">
        <v>49</v>
      </c>
      <c r="C26" s="2"/>
      <c r="D26" s="3"/>
      <c r="E26" s="71"/>
    </row>
    <row r="27" spans="1:7">
      <c r="A27" s="106" t="s">
        <v>50</v>
      </c>
      <c r="B27" s="2" t="s">
        <v>51</v>
      </c>
      <c r="C27" s="2"/>
      <c r="D27" s="3"/>
      <c r="E27" s="71"/>
    </row>
    <row r="28" spans="1:7" ht="13.5" thickBot="1">
      <c r="A28" s="191" t="s">
        <v>52</v>
      </c>
      <c r="B28" s="192"/>
      <c r="C28" s="145"/>
      <c r="D28" s="4"/>
      <c r="E28" s="72">
        <f>SUM(E20:E27)</f>
        <v>998</v>
      </c>
    </row>
    <row r="29" spans="1:7" ht="13.5" thickBot="1">
      <c r="A29" s="73"/>
      <c r="B29" s="11"/>
      <c r="C29" s="11"/>
      <c r="D29" s="17"/>
      <c r="E29" s="74"/>
    </row>
    <row r="30" spans="1:7">
      <c r="A30" s="188" t="s">
        <v>53</v>
      </c>
      <c r="B30" s="189"/>
      <c r="C30" s="189"/>
      <c r="D30" s="189"/>
      <c r="E30" s="190"/>
    </row>
    <row r="31" spans="1:7">
      <c r="A31" s="69" t="s">
        <v>6</v>
      </c>
      <c r="B31" s="1" t="s">
        <v>32</v>
      </c>
      <c r="C31" s="14" t="s">
        <v>33</v>
      </c>
      <c r="D31" s="1" t="s">
        <v>34</v>
      </c>
      <c r="E31" s="70" t="s">
        <v>35</v>
      </c>
    </row>
    <row r="32" spans="1:7">
      <c r="A32" s="75" t="s">
        <v>36</v>
      </c>
      <c r="B32" s="2" t="s">
        <v>54</v>
      </c>
      <c r="C32" s="104">
        <v>6.8</v>
      </c>
      <c r="D32" s="13">
        <v>15</v>
      </c>
      <c r="E32" s="71">
        <f>(C32*D32)-(E20*6%)</f>
        <v>42.120000000000005</v>
      </c>
      <c r="G32" s="140"/>
    </row>
    <row r="33" spans="1:5">
      <c r="A33" s="75" t="s">
        <v>38</v>
      </c>
      <c r="B33" s="112" t="s">
        <v>55</v>
      </c>
      <c r="C33" s="114">
        <v>14.5</v>
      </c>
      <c r="D33" s="13">
        <v>15</v>
      </c>
      <c r="E33" s="71">
        <f>(C33*D33)</f>
        <v>217.5</v>
      </c>
    </row>
    <row r="34" spans="1:5">
      <c r="A34" s="75" t="s">
        <v>40</v>
      </c>
      <c r="B34" s="2" t="s">
        <v>56</v>
      </c>
      <c r="C34" s="2"/>
      <c r="D34" s="13"/>
      <c r="E34" s="71">
        <f>C34*D34</f>
        <v>0</v>
      </c>
    </row>
    <row r="35" spans="1:5">
      <c r="A35" s="75" t="s">
        <v>42</v>
      </c>
      <c r="B35" s="2" t="s">
        <v>57</v>
      </c>
      <c r="C35" s="2"/>
      <c r="D35" s="13"/>
      <c r="E35" s="71">
        <f>C35*D35</f>
        <v>0</v>
      </c>
    </row>
    <row r="36" spans="1:5">
      <c r="A36" s="75" t="s">
        <v>44</v>
      </c>
      <c r="B36" s="2" t="s">
        <v>58</v>
      </c>
      <c r="C36" s="2"/>
      <c r="D36" s="13"/>
      <c r="E36" s="71">
        <f>C36*D36</f>
        <v>0</v>
      </c>
    </row>
    <row r="37" spans="1:5">
      <c r="A37" s="75" t="s">
        <v>46</v>
      </c>
      <c r="B37" s="112" t="s">
        <v>59</v>
      </c>
      <c r="C37" s="2"/>
      <c r="D37" s="13"/>
      <c r="E37" s="71">
        <f>C37*D37</f>
        <v>0</v>
      </c>
    </row>
    <row r="38" spans="1:5">
      <c r="A38" s="106" t="s">
        <v>48</v>
      </c>
      <c r="B38" s="2" t="s">
        <v>60</v>
      </c>
      <c r="C38" s="114">
        <v>84</v>
      </c>
      <c r="D38" s="13">
        <v>1</v>
      </c>
      <c r="E38" s="71">
        <f>C38*D38</f>
        <v>84</v>
      </c>
    </row>
    <row r="39" spans="1:5" ht="13.5" thickBot="1">
      <c r="A39" s="191" t="s">
        <v>61</v>
      </c>
      <c r="B39" s="192"/>
      <c r="C39" s="145"/>
      <c r="D39" s="10"/>
      <c r="E39" s="77">
        <f>SUM(E32:E38)</f>
        <v>343.62</v>
      </c>
    </row>
    <row r="40" spans="1:5" ht="13.5" thickBot="1">
      <c r="A40" s="73"/>
      <c r="B40" s="11"/>
      <c r="C40" s="11"/>
      <c r="D40" s="12"/>
      <c r="E40" s="78"/>
    </row>
    <row r="41" spans="1:5">
      <c r="A41" s="188" t="s">
        <v>62</v>
      </c>
      <c r="B41" s="189"/>
      <c r="C41" s="189"/>
      <c r="D41" s="189"/>
      <c r="E41" s="190"/>
    </row>
    <row r="42" spans="1:5">
      <c r="A42" s="69" t="s">
        <v>6</v>
      </c>
      <c r="B42" s="1" t="s">
        <v>32</v>
      </c>
      <c r="C42" s="14" t="s">
        <v>33</v>
      </c>
      <c r="D42" s="1" t="s">
        <v>34</v>
      </c>
      <c r="E42" s="70" t="s">
        <v>35</v>
      </c>
    </row>
    <row r="43" spans="1:5">
      <c r="A43" s="75" t="s">
        <v>36</v>
      </c>
      <c r="B43" s="112" t="s">
        <v>63</v>
      </c>
      <c r="C43" s="111">
        <f>'UNIF VIGIA_PORTEIRO - ANEXO VI'!H16</f>
        <v>28</v>
      </c>
      <c r="D43" s="13">
        <v>12</v>
      </c>
      <c r="E43" s="71">
        <f>TRUNC(C43*D43,2)</f>
        <v>336</v>
      </c>
    </row>
    <row r="44" spans="1:5">
      <c r="A44" s="106" t="s">
        <v>38</v>
      </c>
      <c r="B44" s="112" t="s">
        <v>64</v>
      </c>
      <c r="C44" s="111"/>
      <c r="D44" s="13">
        <v>1</v>
      </c>
      <c r="E44" s="71">
        <f>TRUNC(C44*D44,2)</f>
        <v>0</v>
      </c>
    </row>
    <row r="45" spans="1:5">
      <c r="A45" s="106" t="s">
        <v>40</v>
      </c>
      <c r="B45" s="112" t="s">
        <v>65</v>
      </c>
      <c r="C45" s="111"/>
      <c r="D45" s="13">
        <v>1</v>
      </c>
      <c r="E45" s="71">
        <f>TRUNC(C45*D45,2)</f>
        <v>0</v>
      </c>
    </row>
    <row r="46" spans="1:5">
      <c r="A46" s="106" t="s">
        <v>42</v>
      </c>
      <c r="B46" s="112" t="s">
        <v>66</v>
      </c>
      <c r="C46" s="111"/>
      <c r="D46" s="13"/>
      <c r="E46" s="71"/>
    </row>
    <row r="47" spans="1:5">
      <c r="A47" s="106" t="s">
        <v>44</v>
      </c>
      <c r="B47" s="2" t="s">
        <v>51</v>
      </c>
      <c r="C47" s="2"/>
      <c r="D47" s="13"/>
      <c r="E47" s="76"/>
    </row>
    <row r="48" spans="1:5" ht="13.5" thickBot="1">
      <c r="A48" s="191" t="s">
        <v>67</v>
      </c>
      <c r="B48" s="192"/>
      <c r="C48" s="145"/>
      <c r="D48" s="10"/>
      <c r="E48" s="77">
        <f>SUM(E43:E47)</f>
        <v>336</v>
      </c>
    </row>
    <row r="49" spans="1:5" ht="13.5" thickBot="1">
      <c r="A49" s="193"/>
      <c r="B49" s="194"/>
      <c r="C49" s="194"/>
      <c r="D49" s="194"/>
      <c r="E49" s="195"/>
    </row>
    <row r="50" spans="1:5">
      <c r="A50" s="188" t="s">
        <v>68</v>
      </c>
      <c r="B50" s="189"/>
      <c r="C50" s="189"/>
      <c r="D50" s="189"/>
      <c r="E50" s="190"/>
    </row>
    <row r="51" spans="1:5">
      <c r="A51" s="69" t="s">
        <v>6</v>
      </c>
      <c r="B51" s="1" t="s">
        <v>32</v>
      </c>
      <c r="C51" s="1"/>
      <c r="D51" s="1" t="s">
        <v>34</v>
      </c>
      <c r="E51" s="70" t="s">
        <v>35</v>
      </c>
    </row>
    <row r="52" spans="1:5">
      <c r="A52" s="196" t="s">
        <v>69</v>
      </c>
      <c r="B52" s="197"/>
      <c r="C52" s="197"/>
      <c r="D52" s="197"/>
      <c r="E52" s="198"/>
    </row>
    <row r="53" spans="1:5">
      <c r="A53" s="75" t="s">
        <v>36</v>
      </c>
      <c r="B53" s="2" t="s">
        <v>70</v>
      </c>
      <c r="C53" s="2"/>
      <c r="D53" s="5">
        <v>20</v>
      </c>
      <c r="E53" s="76">
        <f>TRUNC(D53*$E$28/100,2)</f>
        <v>199.6</v>
      </c>
    </row>
    <row r="54" spans="1:5">
      <c r="A54" s="106" t="s">
        <v>38</v>
      </c>
      <c r="B54" s="2" t="s">
        <v>71</v>
      </c>
      <c r="C54" s="2"/>
      <c r="D54" s="5">
        <v>1.5</v>
      </c>
      <c r="E54" s="76">
        <f>TRUNC(D54*$E$28/100,2)</f>
        <v>14.97</v>
      </c>
    </row>
    <row r="55" spans="1:5">
      <c r="A55" s="106" t="s">
        <v>40</v>
      </c>
      <c r="B55" s="2" t="s">
        <v>72</v>
      </c>
      <c r="C55" s="2"/>
      <c r="D55" s="5">
        <v>1</v>
      </c>
      <c r="E55" s="76">
        <f t="shared" ref="E55:E60" si="0">TRUNC(D55*$E$28/100,2)</f>
        <v>9.98</v>
      </c>
    </row>
    <row r="56" spans="1:5">
      <c r="A56" s="106" t="s">
        <v>42</v>
      </c>
      <c r="B56" s="2" t="s">
        <v>73</v>
      </c>
      <c r="C56" s="2"/>
      <c r="D56" s="5">
        <v>0.2</v>
      </c>
      <c r="E56" s="76">
        <f t="shared" si="0"/>
        <v>1.99</v>
      </c>
    </row>
    <row r="57" spans="1:5">
      <c r="A57" s="106" t="s">
        <v>44</v>
      </c>
      <c r="B57" s="2" t="s">
        <v>74</v>
      </c>
      <c r="C57" s="2"/>
      <c r="D57" s="5">
        <v>2.5</v>
      </c>
      <c r="E57" s="76">
        <f t="shared" si="0"/>
        <v>24.95</v>
      </c>
    </row>
    <row r="58" spans="1:5">
      <c r="A58" s="106" t="s">
        <v>46</v>
      </c>
      <c r="B58" s="2" t="s">
        <v>75</v>
      </c>
      <c r="C58" s="2"/>
      <c r="D58" s="5">
        <v>8</v>
      </c>
      <c r="E58" s="76">
        <f t="shared" si="0"/>
        <v>79.84</v>
      </c>
    </row>
    <row r="59" spans="1:5">
      <c r="A59" s="106" t="s">
        <v>48</v>
      </c>
      <c r="B59" s="2" t="s">
        <v>76</v>
      </c>
      <c r="C59" s="2"/>
      <c r="D59" s="5">
        <v>3</v>
      </c>
      <c r="E59" s="76">
        <f t="shared" si="0"/>
        <v>29.94</v>
      </c>
    </row>
    <row r="60" spans="1:5">
      <c r="A60" s="106" t="s">
        <v>50</v>
      </c>
      <c r="B60" s="2" t="s">
        <v>77</v>
      </c>
      <c r="C60" s="2"/>
      <c r="D60" s="5">
        <v>0.6</v>
      </c>
      <c r="E60" s="76">
        <f t="shared" si="0"/>
        <v>5.98</v>
      </c>
    </row>
    <row r="61" spans="1:5">
      <c r="A61" s="199" t="s">
        <v>78</v>
      </c>
      <c r="B61" s="200"/>
      <c r="C61" s="50"/>
      <c r="D61" s="6">
        <f>SUM(D53:D60)</f>
        <v>36.800000000000004</v>
      </c>
      <c r="E61" s="79">
        <f>SUM(E53:E60)</f>
        <v>367.25</v>
      </c>
    </row>
    <row r="62" spans="1:5">
      <c r="A62" s="213" t="s">
        <v>79</v>
      </c>
      <c r="B62" s="214"/>
      <c r="C62" s="214"/>
      <c r="D62" s="214"/>
      <c r="E62" s="215"/>
    </row>
    <row r="63" spans="1:5">
      <c r="A63" s="80" t="s">
        <v>36</v>
      </c>
      <c r="B63" s="2" t="s">
        <v>80</v>
      </c>
      <c r="C63" s="2"/>
      <c r="D63" s="7">
        <v>8.93</v>
      </c>
      <c r="E63" s="76">
        <f>TRUNC(D63*$E$28/100,2)</f>
        <v>89.12</v>
      </c>
    </row>
    <row r="64" spans="1:5">
      <c r="A64" s="80" t="s">
        <v>38</v>
      </c>
      <c r="B64" s="2" t="s">
        <v>81</v>
      </c>
      <c r="C64" s="2"/>
      <c r="D64" s="8">
        <v>2.98</v>
      </c>
      <c r="E64" s="76">
        <f>TRUNC(D64*$E$28/100,2)</f>
        <v>29.74</v>
      </c>
    </row>
    <row r="65" spans="1:5" ht="15">
      <c r="A65" s="81"/>
      <c r="B65" s="19" t="s">
        <v>82</v>
      </c>
      <c r="C65" s="15"/>
      <c r="D65" s="8">
        <f>D63+D64</f>
        <v>11.91</v>
      </c>
      <c r="E65" s="76">
        <f>TRUNC(E63+E64,2)</f>
        <v>118.86</v>
      </c>
    </row>
    <row r="66" spans="1:5">
      <c r="A66" s="80" t="s">
        <v>40</v>
      </c>
      <c r="B66" s="112" t="s">
        <v>83</v>
      </c>
      <c r="C66" s="2"/>
      <c r="D66" s="8">
        <v>5</v>
      </c>
      <c r="E66" s="76">
        <f>TRUNC(D66*$E$28/100,2)</f>
        <v>49.9</v>
      </c>
    </row>
    <row r="67" spans="1:5">
      <c r="A67" s="199" t="s">
        <v>84</v>
      </c>
      <c r="B67" s="200"/>
      <c r="C67" s="50"/>
      <c r="D67" s="6">
        <f>D66+D65</f>
        <v>16.91</v>
      </c>
      <c r="E67" s="79">
        <f>E65+E66</f>
        <v>168.76</v>
      </c>
    </row>
    <row r="68" spans="1:5">
      <c r="A68" s="213" t="s">
        <v>85</v>
      </c>
      <c r="B68" s="214"/>
      <c r="C68" s="214"/>
      <c r="D68" s="214"/>
      <c r="E68" s="215"/>
    </row>
    <row r="69" spans="1:5">
      <c r="A69" s="80" t="s">
        <v>36</v>
      </c>
      <c r="B69" s="2" t="s">
        <v>86</v>
      </c>
      <c r="C69" s="9"/>
      <c r="D69" s="7">
        <v>0.14000000000000001</v>
      </c>
      <c r="E69" s="76">
        <f>TRUNC(D69*$E$28/100,2)</f>
        <v>1.39</v>
      </c>
    </row>
    <row r="70" spans="1:5">
      <c r="A70" s="80" t="s">
        <v>38</v>
      </c>
      <c r="B70" s="112" t="s">
        <v>87</v>
      </c>
      <c r="C70" s="2"/>
      <c r="D70" s="8">
        <v>0.02</v>
      </c>
      <c r="E70" s="76">
        <f>TRUNC(D70*$E$28/100,2)</f>
        <v>0.19</v>
      </c>
    </row>
    <row r="71" spans="1:5">
      <c r="A71" s="199" t="s">
        <v>88</v>
      </c>
      <c r="B71" s="200"/>
      <c r="C71" s="50"/>
      <c r="D71" s="6">
        <f>SUM(D69:D70)</f>
        <v>0.16</v>
      </c>
      <c r="E71" s="79">
        <f>SUM(E69:E70)</f>
        <v>1.5799999999999998</v>
      </c>
    </row>
    <row r="72" spans="1:5">
      <c r="A72" s="213" t="s">
        <v>89</v>
      </c>
      <c r="B72" s="214"/>
      <c r="C72" s="214"/>
      <c r="D72" s="214"/>
      <c r="E72" s="215"/>
    </row>
    <row r="73" spans="1:5">
      <c r="A73" s="80" t="s">
        <v>36</v>
      </c>
      <c r="B73" s="2" t="s">
        <v>90</v>
      </c>
      <c r="C73" s="2"/>
      <c r="D73" s="8">
        <v>0.5</v>
      </c>
      <c r="E73" s="76">
        <f t="shared" ref="E73:E78" si="1">TRUNC(D73*$E$28/100,2)</f>
        <v>4.99</v>
      </c>
    </row>
    <row r="74" spans="1:5">
      <c r="A74" s="80" t="s">
        <v>38</v>
      </c>
      <c r="B74" s="2" t="s">
        <v>91</v>
      </c>
      <c r="C74" s="2"/>
      <c r="D74" s="8">
        <v>8</v>
      </c>
      <c r="E74" s="76">
        <f t="shared" si="1"/>
        <v>79.84</v>
      </c>
    </row>
    <row r="75" spans="1:5">
      <c r="A75" s="80" t="s">
        <v>40</v>
      </c>
      <c r="B75" s="2" t="s">
        <v>92</v>
      </c>
      <c r="C75" s="2"/>
      <c r="D75" s="8">
        <v>4.3499999999999996</v>
      </c>
      <c r="E75" s="76">
        <f t="shared" si="1"/>
        <v>43.41</v>
      </c>
    </row>
    <row r="76" spans="1:5">
      <c r="A76" s="80" t="s">
        <v>42</v>
      </c>
      <c r="B76" s="2" t="s">
        <v>93</v>
      </c>
      <c r="C76" s="2"/>
      <c r="D76" s="8">
        <v>0.19</v>
      </c>
      <c r="E76" s="76">
        <f t="shared" si="1"/>
        <v>1.89</v>
      </c>
    </row>
    <row r="77" spans="1:5">
      <c r="A77" s="80" t="s">
        <v>44</v>
      </c>
      <c r="B77" s="112" t="s">
        <v>94</v>
      </c>
      <c r="C77" s="2"/>
      <c r="D77" s="8">
        <v>0.03</v>
      </c>
      <c r="E77" s="76">
        <f t="shared" si="1"/>
        <v>0.28999999999999998</v>
      </c>
    </row>
    <row r="78" spans="1:5">
      <c r="A78" s="80" t="s">
        <v>46</v>
      </c>
      <c r="B78" s="2" t="s">
        <v>95</v>
      </c>
      <c r="C78" s="2"/>
      <c r="D78" s="8">
        <v>0.01</v>
      </c>
      <c r="E78" s="76">
        <f t="shared" si="1"/>
        <v>0.09</v>
      </c>
    </row>
    <row r="79" spans="1:5">
      <c r="A79" s="199" t="s">
        <v>96</v>
      </c>
      <c r="B79" s="200"/>
      <c r="C79" s="50"/>
      <c r="D79" s="6">
        <f>TRUNC(SUM(D73:D78),2)</f>
        <v>13.08</v>
      </c>
      <c r="E79" s="79">
        <f>SUM(E73:E78)</f>
        <v>130.51</v>
      </c>
    </row>
    <row r="80" spans="1:5">
      <c r="A80" s="196" t="s">
        <v>97</v>
      </c>
      <c r="B80" s="197"/>
      <c r="C80" s="197"/>
      <c r="D80" s="197"/>
      <c r="E80" s="198"/>
    </row>
    <row r="81" spans="1:5">
      <c r="A81" s="80" t="s">
        <v>36</v>
      </c>
      <c r="B81" s="2" t="s">
        <v>98</v>
      </c>
      <c r="C81" s="2"/>
      <c r="D81" s="2">
        <v>8.93</v>
      </c>
      <c r="E81" s="76">
        <f t="shared" ref="E81:E86" si="2">TRUNC(D81*$E$28/100,2)</f>
        <v>89.12</v>
      </c>
    </row>
    <row r="82" spans="1:5">
      <c r="A82" s="80" t="s">
        <v>38</v>
      </c>
      <c r="B82" s="2" t="s">
        <v>99</v>
      </c>
      <c r="C82" s="2"/>
      <c r="D82" s="2">
        <v>1.66</v>
      </c>
      <c r="E82" s="76">
        <f t="shared" si="2"/>
        <v>16.559999999999999</v>
      </c>
    </row>
    <row r="83" spans="1:5">
      <c r="A83" s="80" t="s">
        <v>40</v>
      </c>
      <c r="B83" s="2" t="s">
        <v>100</v>
      </c>
      <c r="C83" s="2"/>
      <c r="D83" s="2">
        <v>0.03</v>
      </c>
      <c r="E83" s="76">
        <f t="shared" si="2"/>
        <v>0.28999999999999998</v>
      </c>
    </row>
    <row r="84" spans="1:5">
      <c r="A84" s="80" t="s">
        <v>42</v>
      </c>
      <c r="B84" s="2" t="s">
        <v>101</v>
      </c>
      <c r="C84" s="2"/>
      <c r="D84" s="2">
        <v>1.39</v>
      </c>
      <c r="E84" s="76">
        <f t="shared" si="2"/>
        <v>13.87</v>
      </c>
    </row>
    <row r="85" spans="1:5">
      <c r="A85" s="80" t="s">
        <v>44</v>
      </c>
      <c r="B85" s="2" t="s">
        <v>102</v>
      </c>
      <c r="C85" s="2"/>
      <c r="D85" s="2">
        <v>0.08</v>
      </c>
      <c r="E85" s="76">
        <f t="shared" si="2"/>
        <v>0.79</v>
      </c>
    </row>
    <row r="86" spans="1:5">
      <c r="A86" s="80" t="s">
        <v>46</v>
      </c>
      <c r="B86" s="2" t="s">
        <v>51</v>
      </c>
      <c r="C86" s="2"/>
      <c r="D86" s="16">
        <v>0</v>
      </c>
      <c r="E86" s="76">
        <f t="shared" si="2"/>
        <v>0</v>
      </c>
    </row>
    <row r="87" spans="1:5" ht="15">
      <c r="A87" s="81"/>
      <c r="B87" s="19" t="s">
        <v>82</v>
      </c>
      <c r="C87" s="18"/>
      <c r="D87" s="33">
        <f>TRUNC(SUM(D81:D86),2)</f>
        <v>12.09</v>
      </c>
      <c r="E87" s="82">
        <f>TRUNC(SUM(E81:E86),2)</f>
        <v>120.63</v>
      </c>
    </row>
    <row r="88" spans="1:5">
      <c r="A88" s="80" t="s">
        <v>48</v>
      </c>
      <c r="B88" s="112" t="s">
        <v>103</v>
      </c>
      <c r="C88" s="2"/>
      <c r="D88" s="2">
        <v>2.0299999999999998</v>
      </c>
      <c r="E88" s="76">
        <f>TRUNC(D88*$E$28/100,2)</f>
        <v>20.25</v>
      </c>
    </row>
    <row r="89" spans="1:5">
      <c r="A89" s="199" t="s">
        <v>104</v>
      </c>
      <c r="B89" s="200"/>
      <c r="C89" s="50"/>
      <c r="D89" s="6">
        <f>TRUNC(SUM(D87:D88),2)</f>
        <v>14.12</v>
      </c>
      <c r="E89" s="79">
        <f>TRUNC(SUM(E87:E88),2)</f>
        <v>140.88</v>
      </c>
    </row>
    <row r="90" spans="1:5" ht="13.5" thickBot="1">
      <c r="A90" s="201" t="s">
        <v>105</v>
      </c>
      <c r="B90" s="202"/>
      <c r="C90" s="145"/>
      <c r="D90" s="10">
        <f>SUM(D61,D67,D71,D79,D89)</f>
        <v>81.070000000000007</v>
      </c>
      <c r="E90" s="77">
        <f>SUM(E61,E67,E71,E79,E89)</f>
        <v>808.98</v>
      </c>
    </row>
    <row r="91" spans="1:5" ht="13.5" thickBot="1">
      <c r="A91" s="73"/>
      <c r="B91" s="11"/>
      <c r="C91" s="11"/>
      <c r="D91" s="12"/>
      <c r="E91" s="83"/>
    </row>
    <row r="92" spans="1:5">
      <c r="A92" s="188" t="s">
        <v>106</v>
      </c>
      <c r="B92" s="189"/>
      <c r="C92" s="189"/>
      <c r="D92" s="189"/>
      <c r="E92" s="190"/>
    </row>
    <row r="93" spans="1:5">
      <c r="A93" s="69" t="s">
        <v>6</v>
      </c>
      <c r="B93" s="1" t="s">
        <v>32</v>
      </c>
      <c r="C93" s="1"/>
      <c r="D93" s="1"/>
      <c r="E93" s="70" t="s">
        <v>107</v>
      </c>
    </row>
    <row r="94" spans="1:5">
      <c r="A94" s="75" t="s">
        <v>108</v>
      </c>
      <c r="B94" s="112" t="s">
        <v>109</v>
      </c>
      <c r="C94" s="2"/>
      <c r="D94" s="3"/>
      <c r="E94" s="71">
        <f>E39+E90+E28+E48</f>
        <v>2486.6</v>
      </c>
    </row>
    <row r="95" spans="1:5">
      <c r="A95" s="211" t="s">
        <v>110</v>
      </c>
      <c r="B95" s="212"/>
      <c r="C95" s="56"/>
      <c r="D95" s="57"/>
      <c r="E95" s="84">
        <f>SUM(E94)</f>
        <v>2486.6</v>
      </c>
    </row>
    <row r="96" spans="1:5">
      <c r="A96" s="216"/>
      <c r="B96" s="217"/>
      <c r="C96" s="217"/>
      <c r="D96" s="217"/>
      <c r="E96" s="218"/>
    </row>
    <row r="97" spans="1:5">
      <c r="A97" s="219" t="s">
        <v>111</v>
      </c>
      <c r="B97" s="220"/>
      <c r="C97" s="220"/>
      <c r="D97" s="220"/>
      <c r="E97" s="221"/>
    </row>
    <row r="98" spans="1:5">
      <c r="A98" s="69" t="s">
        <v>6</v>
      </c>
      <c r="B98" s="58" t="s">
        <v>112</v>
      </c>
      <c r="C98" s="58"/>
      <c r="D98" s="59"/>
      <c r="E98" s="85" t="s">
        <v>35</v>
      </c>
    </row>
    <row r="99" spans="1:5">
      <c r="A99" s="86">
        <v>1</v>
      </c>
      <c r="B99" s="63" t="s">
        <v>113</v>
      </c>
      <c r="C99" s="61"/>
      <c r="D99" s="62"/>
      <c r="E99" s="87">
        <f>E67</f>
        <v>168.76</v>
      </c>
    </row>
    <row r="100" spans="1:5">
      <c r="A100" s="86">
        <v>2</v>
      </c>
      <c r="B100" s="63" t="s">
        <v>114</v>
      </c>
      <c r="C100" s="61"/>
      <c r="D100" s="62"/>
      <c r="E100" s="87">
        <f>E61</f>
        <v>367.25</v>
      </c>
    </row>
    <row r="101" spans="1:5">
      <c r="A101" s="86">
        <v>3</v>
      </c>
      <c r="B101" s="2" t="s">
        <v>86</v>
      </c>
      <c r="C101" s="61"/>
      <c r="D101" s="62"/>
      <c r="E101" s="87">
        <f>E71</f>
        <v>1.5799999999999998</v>
      </c>
    </row>
    <row r="102" spans="1:5">
      <c r="A102" s="86">
        <v>4</v>
      </c>
      <c r="B102" s="64" t="s">
        <v>115</v>
      </c>
      <c r="C102" s="61"/>
      <c r="D102" s="62"/>
      <c r="E102" s="87">
        <f>E79</f>
        <v>130.51</v>
      </c>
    </row>
    <row r="103" spans="1:5">
      <c r="A103" s="86">
        <v>5</v>
      </c>
      <c r="B103" s="65" t="s">
        <v>116</v>
      </c>
      <c r="C103" s="61"/>
      <c r="D103" s="62"/>
      <c r="E103" s="87">
        <f>E89</f>
        <v>140.88</v>
      </c>
    </row>
    <row r="104" spans="1:5">
      <c r="A104" s="86">
        <v>6</v>
      </c>
      <c r="B104" s="60" t="s">
        <v>51</v>
      </c>
      <c r="C104" s="58"/>
      <c r="D104" s="59"/>
      <c r="E104" s="88"/>
    </row>
    <row r="105" spans="1:5" ht="13.5" thickBot="1">
      <c r="A105" s="222" t="s">
        <v>15</v>
      </c>
      <c r="B105" s="223"/>
      <c r="C105" s="223"/>
      <c r="D105" s="224"/>
      <c r="E105" s="101">
        <f>SUM(E99:E103)</f>
        <v>808.98</v>
      </c>
    </row>
    <row r="106" spans="1:5" ht="13.5" thickBot="1">
      <c r="A106" s="225"/>
      <c r="B106" s="226"/>
      <c r="C106" s="226"/>
      <c r="D106" s="226"/>
      <c r="E106" s="227"/>
    </row>
    <row r="107" spans="1:5">
      <c r="A107" s="228" t="s">
        <v>117</v>
      </c>
      <c r="B107" s="229"/>
      <c r="C107" s="229"/>
      <c r="D107" s="229"/>
      <c r="E107" s="230"/>
    </row>
    <row r="108" spans="1:5">
      <c r="A108" s="69" t="s">
        <v>6</v>
      </c>
      <c r="B108" s="27" t="s">
        <v>32</v>
      </c>
      <c r="C108" s="30"/>
      <c r="D108" s="27" t="s">
        <v>118</v>
      </c>
      <c r="E108" s="70" t="s">
        <v>107</v>
      </c>
    </row>
    <row r="109" spans="1:5">
      <c r="A109" s="89" t="s">
        <v>119</v>
      </c>
      <c r="B109" s="28" t="s">
        <v>120</v>
      </c>
      <c r="C109" s="31"/>
      <c r="D109" s="26">
        <f>'BDI - ANEXO III'!$C$8</f>
        <v>3</v>
      </c>
      <c r="E109" s="90"/>
    </row>
    <row r="110" spans="1:5">
      <c r="A110" s="91" t="s">
        <v>121</v>
      </c>
      <c r="B110" s="29" t="s">
        <v>122</v>
      </c>
      <c r="C110" s="32"/>
      <c r="D110" s="25">
        <f>'BDI - ANEXO III'!$C$9</f>
        <v>3</v>
      </c>
      <c r="E110" s="90"/>
    </row>
    <row r="111" spans="1:5">
      <c r="A111" s="89" t="s">
        <v>123</v>
      </c>
      <c r="B111" s="28" t="s">
        <v>124</v>
      </c>
      <c r="C111" s="31"/>
      <c r="D111" s="26">
        <f>'BDI - ANEXO III'!$C$11</f>
        <v>0.4</v>
      </c>
      <c r="E111" s="92"/>
    </row>
    <row r="112" spans="1:5">
      <c r="A112" s="91" t="s">
        <v>125</v>
      </c>
      <c r="B112" s="29" t="s">
        <v>126</v>
      </c>
      <c r="C112" s="32"/>
      <c r="D112" s="25">
        <f>'BDI - ANEXO III'!$C$12</f>
        <v>0.4</v>
      </c>
      <c r="E112" s="90"/>
    </row>
    <row r="113" spans="1:5">
      <c r="A113" s="89" t="s">
        <v>127</v>
      </c>
      <c r="B113" s="28" t="s">
        <v>128</v>
      </c>
      <c r="C113" s="31"/>
      <c r="D113" s="26">
        <f>'BDI - ANEXO III'!$C$14</f>
        <v>4</v>
      </c>
      <c r="E113" s="92"/>
    </row>
    <row r="114" spans="1:5">
      <c r="A114" s="91" t="s">
        <v>129</v>
      </c>
      <c r="B114" s="29" t="s">
        <v>130</v>
      </c>
      <c r="C114" s="32"/>
      <c r="D114" s="25">
        <f>'BDI - ANEXO III'!$C$15</f>
        <v>4</v>
      </c>
      <c r="E114" s="90"/>
    </row>
    <row r="115" spans="1:5">
      <c r="A115" s="89" t="s">
        <v>131</v>
      </c>
      <c r="B115" s="28" t="s">
        <v>132</v>
      </c>
      <c r="C115" s="31"/>
      <c r="D115" s="26">
        <f>'BDI - ANEXO III'!$C$17</f>
        <v>8.65</v>
      </c>
      <c r="E115" s="90"/>
    </row>
    <row r="116" spans="1:5">
      <c r="A116" s="91" t="s">
        <v>133</v>
      </c>
      <c r="B116" s="29" t="s">
        <v>134</v>
      </c>
      <c r="C116" s="32"/>
      <c r="D116" s="25">
        <f>'BDI - ANEXO III'!$C$18</f>
        <v>5</v>
      </c>
      <c r="E116" s="90"/>
    </row>
    <row r="117" spans="1:5">
      <c r="A117" s="91" t="s">
        <v>135</v>
      </c>
      <c r="B117" s="29" t="s">
        <v>136</v>
      </c>
      <c r="C117" s="32"/>
      <c r="D117" s="25">
        <f>'BDI - ANEXO III'!$C$19</f>
        <v>0.65</v>
      </c>
      <c r="E117" s="90"/>
    </row>
    <row r="118" spans="1:5">
      <c r="A118" s="91" t="s">
        <v>137</v>
      </c>
      <c r="B118" s="29" t="s">
        <v>138</v>
      </c>
      <c r="C118" s="32"/>
      <c r="D118" s="25">
        <f>'BDI - ANEXO III'!$C$20</f>
        <v>3</v>
      </c>
      <c r="E118" s="90"/>
    </row>
    <row r="119" spans="1:5" ht="13.5" thickBot="1">
      <c r="A119" s="231" t="s">
        <v>139</v>
      </c>
      <c r="B119" s="232"/>
      <c r="C119" s="233"/>
      <c r="D119" s="66">
        <f>'BDI - ANEXO III'!$C$21</f>
        <v>0.17732326217843442</v>
      </c>
      <c r="E119" s="93">
        <f>TRUNC(E95*D119,2)</f>
        <v>440.93</v>
      </c>
    </row>
    <row r="120" spans="1:5" ht="13.5" thickBot="1">
      <c r="A120" s="234"/>
      <c r="B120" s="235"/>
      <c r="C120" s="235"/>
      <c r="D120" s="235"/>
      <c r="E120" s="236"/>
    </row>
    <row r="121" spans="1:5" ht="15.75">
      <c r="A121" s="237" t="s">
        <v>140</v>
      </c>
      <c r="B121" s="238"/>
      <c r="C121" s="238"/>
      <c r="D121" s="238"/>
      <c r="E121" s="239"/>
    </row>
    <row r="122" spans="1:5">
      <c r="A122" s="185" t="s">
        <v>141</v>
      </c>
      <c r="B122" s="186"/>
      <c r="C122" s="186"/>
      <c r="D122" s="240"/>
      <c r="E122" s="148" t="s">
        <v>35</v>
      </c>
    </row>
    <row r="123" spans="1:5">
      <c r="A123" s="95" t="s">
        <v>36</v>
      </c>
      <c r="B123" s="174" t="s">
        <v>142</v>
      </c>
      <c r="C123" s="175"/>
      <c r="D123" s="210"/>
      <c r="E123" s="94">
        <f>E28</f>
        <v>998</v>
      </c>
    </row>
    <row r="124" spans="1:5">
      <c r="A124" s="95" t="s">
        <v>38</v>
      </c>
      <c r="B124" s="174" t="s">
        <v>143</v>
      </c>
      <c r="C124" s="175"/>
      <c r="D124" s="210"/>
      <c r="E124" s="94">
        <f>E39</f>
        <v>343.62</v>
      </c>
    </row>
    <row r="125" spans="1:5">
      <c r="A125" s="95" t="s">
        <v>40</v>
      </c>
      <c r="B125" s="174" t="s">
        <v>144</v>
      </c>
      <c r="C125" s="175"/>
      <c r="D125" s="210"/>
      <c r="E125" s="94">
        <f>E48</f>
        <v>336</v>
      </c>
    </row>
    <row r="126" spans="1:5">
      <c r="A126" s="95" t="s">
        <v>42</v>
      </c>
      <c r="B126" s="174" t="s">
        <v>145</v>
      </c>
      <c r="C126" s="175"/>
      <c r="D126" s="210"/>
      <c r="E126" s="94">
        <f>E90</f>
        <v>808.98</v>
      </c>
    </row>
    <row r="127" spans="1:5" ht="12.75" customHeight="1">
      <c r="A127" s="245" t="s">
        <v>146</v>
      </c>
      <c r="B127" s="175"/>
      <c r="C127" s="175"/>
      <c r="D127" s="210"/>
      <c r="E127" s="94">
        <f>SUM(E123:E126)</f>
        <v>2486.6</v>
      </c>
    </row>
    <row r="128" spans="1:5">
      <c r="A128" s="95" t="s">
        <v>44</v>
      </c>
      <c r="B128" s="174" t="s">
        <v>147</v>
      </c>
      <c r="C128" s="175"/>
      <c r="D128" s="210"/>
      <c r="E128" s="94">
        <f>E119</f>
        <v>440.93</v>
      </c>
    </row>
    <row r="129" spans="1:5">
      <c r="A129" s="246" t="s">
        <v>15</v>
      </c>
      <c r="B129" s="247"/>
      <c r="C129" s="247"/>
      <c r="D129" s="248"/>
      <c r="E129" s="94">
        <f>E127+E128</f>
        <v>2927.5299999999997</v>
      </c>
    </row>
    <row r="130" spans="1:5" ht="16.5" thickBot="1">
      <c r="A130" s="249" t="s">
        <v>148</v>
      </c>
      <c r="B130" s="250"/>
      <c r="C130" s="250"/>
      <c r="D130" s="250"/>
      <c r="E130" s="109">
        <f>E95+E119</f>
        <v>2927.5299999999997</v>
      </c>
    </row>
    <row r="131" spans="1:5" ht="16.5" thickBot="1">
      <c r="A131" s="251"/>
      <c r="B131" s="252"/>
      <c r="C131" s="252"/>
      <c r="D131" s="252"/>
      <c r="E131" s="253"/>
    </row>
    <row r="132" spans="1:5" ht="63">
      <c r="A132" s="99" t="s">
        <v>149</v>
      </c>
      <c r="B132" s="241" t="s">
        <v>8</v>
      </c>
      <c r="C132" s="241"/>
      <c r="D132" s="143" t="s">
        <v>150</v>
      </c>
      <c r="E132" s="100" t="s">
        <v>151</v>
      </c>
    </row>
    <row r="133" spans="1:5" ht="16.5" thickBot="1">
      <c r="A133" s="96" t="s">
        <v>152</v>
      </c>
      <c r="B133" s="242" t="s">
        <v>153</v>
      </c>
      <c r="C133" s="242"/>
      <c r="D133" s="144" t="s">
        <v>154</v>
      </c>
      <c r="E133" s="97" t="s">
        <v>155</v>
      </c>
    </row>
    <row r="134" spans="1:5" ht="30" customHeight="1" thickBot="1">
      <c r="A134" s="98" t="s">
        <v>156</v>
      </c>
      <c r="B134" s="243">
        <v>1</v>
      </c>
      <c r="C134" s="244"/>
      <c r="D134" s="107">
        <f>E130</f>
        <v>2927.5299999999997</v>
      </c>
      <c r="E134" s="108">
        <f>D134*B134</f>
        <v>2927.5299999999997</v>
      </c>
    </row>
  </sheetData>
  <mergeCells count="57">
    <mergeCell ref="B132:C132"/>
    <mergeCell ref="B133:C133"/>
    <mergeCell ref="B134:C134"/>
    <mergeCell ref="B126:D126"/>
    <mergeCell ref="A127:D127"/>
    <mergeCell ref="B128:D128"/>
    <mergeCell ref="A129:D129"/>
    <mergeCell ref="A130:D130"/>
    <mergeCell ref="A131:E131"/>
    <mergeCell ref="B125:D125"/>
    <mergeCell ref="A96:E96"/>
    <mergeCell ref="A97:E97"/>
    <mergeCell ref="A105:D105"/>
    <mergeCell ref="A106:E106"/>
    <mergeCell ref="A107:E107"/>
    <mergeCell ref="A119:C119"/>
    <mergeCell ref="A120:E120"/>
    <mergeCell ref="A121:E121"/>
    <mergeCell ref="A122:D122"/>
    <mergeCell ref="B123:D123"/>
    <mergeCell ref="B124:D124"/>
    <mergeCell ref="A95:B95"/>
    <mergeCell ref="A61:B61"/>
    <mergeCell ref="A62:E62"/>
    <mergeCell ref="A67:B67"/>
    <mergeCell ref="A68:E68"/>
    <mergeCell ref="A71:B71"/>
    <mergeCell ref="A72:E72"/>
    <mergeCell ref="A79:B79"/>
    <mergeCell ref="C15:E15"/>
    <mergeCell ref="A16:E16"/>
    <mergeCell ref="A17:E17"/>
    <mergeCell ref="A18:E18"/>
    <mergeCell ref="A28:B28"/>
    <mergeCell ref="A50:E50"/>
    <mergeCell ref="A80:E80"/>
    <mergeCell ref="A89:B89"/>
    <mergeCell ref="A90:B90"/>
    <mergeCell ref="A92:E92"/>
    <mergeCell ref="A52:E52"/>
    <mergeCell ref="A30:E30"/>
    <mergeCell ref="A39:B39"/>
    <mergeCell ref="A41:E41"/>
    <mergeCell ref="A48:B48"/>
    <mergeCell ref="A49:E49"/>
    <mergeCell ref="C12:E12"/>
    <mergeCell ref="C13:E13"/>
    <mergeCell ref="C14:E14"/>
    <mergeCell ref="A2:E2"/>
    <mergeCell ref="A3:J3"/>
    <mergeCell ref="A4:J4"/>
    <mergeCell ref="A5:E5"/>
    <mergeCell ref="A6:E6"/>
    <mergeCell ref="A7:E7"/>
    <mergeCell ref="A8:E8"/>
    <mergeCell ref="A10:E10"/>
    <mergeCell ref="A11:E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71681" r:id="rId4">
          <objectPr defaultSize="0" autoPict="0" r:id="rId5">
            <anchor moveWithCells="1">
              <from>
                <xdr:col>1</xdr:col>
                <xdr:colOff>2638425</xdr:colOff>
                <xdr:row>110</xdr:row>
                <xdr:rowOff>0</xdr:rowOff>
              </from>
              <to>
                <xdr:col>2</xdr:col>
                <xdr:colOff>295275</xdr:colOff>
                <xdr:row>115</xdr:row>
                <xdr:rowOff>57150</xdr:rowOff>
              </to>
            </anchor>
          </objectPr>
        </oleObject>
      </mc:Choice>
      <mc:Fallback>
        <oleObject progId="Equation.3" shapeId="7168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4"/>
  <sheetViews>
    <sheetView view="pageBreakPreview" topLeftCell="A25" zoomScaleSheetLayoutView="100" workbookViewId="0">
      <selection activeCell="E33" sqref="E33"/>
    </sheetView>
  </sheetViews>
  <sheetFormatPr defaultRowHeight="12.75"/>
  <cols>
    <col min="1" max="1" width="11" customWidth="1"/>
    <col min="2" max="2" width="77.5" customWidth="1"/>
    <col min="3" max="3" width="12.5" customWidth="1"/>
    <col min="4" max="4" width="16" customWidth="1"/>
    <col min="5" max="5" width="17.33203125" customWidth="1"/>
  </cols>
  <sheetData>
    <row r="1" spans="1:10" ht="45" customHeight="1">
      <c r="A1" s="51"/>
      <c r="B1" s="105"/>
      <c r="C1" s="105"/>
      <c r="D1" s="105"/>
      <c r="E1" s="52"/>
    </row>
    <row r="2" spans="1:10" ht="16.5" customHeight="1">
      <c r="A2" s="166"/>
      <c r="B2" s="167"/>
      <c r="C2" s="167"/>
      <c r="D2" s="167"/>
      <c r="E2" s="168"/>
    </row>
    <row r="3" spans="1:10" ht="15.75">
      <c r="A3" s="169" t="s">
        <v>0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5.75">
      <c r="A4" s="169" t="s">
        <v>1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ht="0.75" customHeight="1">
      <c r="A5" s="167"/>
      <c r="B5" s="167"/>
      <c r="C5" s="167"/>
      <c r="D5" s="167"/>
      <c r="E5" s="168"/>
    </row>
    <row r="6" spans="1:10" ht="13.5" thickBot="1">
      <c r="A6" s="171"/>
      <c r="B6" s="172"/>
      <c r="C6" s="172"/>
      <c r="D6" s="172"/>
      <c r="E6" s="173"/>
    </row>
    <row r="7" spans="1:10">
      <c r="A7" s="163" t="s">
        <v>157</v>
      </c>
      <c r="B7" s="164"/>
      <c r="C7" s="164"/>
      <c r="D7" s="164"/>
      <c r="E7" s="165"/>
    </row>
    <row r="8" spans="1:10" ht="42" customHeight="1">
      <c r="A8" s="155" t="s">
        <v>21</v>
      </c>
      <c r="B8" s="156"/>
      <c r="C8" s="156"/>
      <c r="D8" s="156"/>
      <c r="E8" s="157"/>
    </row>
    <row r="9" spans="1:10">
      <c r="A9" s="67"/>
      <c r="B9" s="55"/>
      <c r="C9" s="55"/>
      <c r="D9" s="55"/>
      <c r="E9" s="68"/>
    </row>
    <row r="10" spans="1:10" ht="15.75">
      <c r="A10" s="182" t="s">
        <v>158</v>
      </c>
      <c r="B10" s="183"/>
      <c r="C10" s="183"/>
      <c r="D10" s="183"/>
      <c r="E10" s="184"/>
    </row>
    <row r="11" spans="1:10">
      <c r="A11" s="185" t="s">
        <v>23</v>
      </c>
      <c r="B11" s="186"/>
      <c r="C11" s="186"/>
      <c r="D11" s="186"/>
      <c r="E11" s="187"/>
    </row>
    <row r="12" spans="1:10">
      <c r="A12" s="95">
        <v>1</v>
      </c>
      <c r="B12" s="110" t="s">
        <v>24</v>
      </c>
      <c r="C12" s="174" t="s">
        <v>25</v>
      </c>
      <c r="D12" s="175"/>
      <c r="E12" s="176"/>
    </row>
    <row r="13" spans="1:10">
      <c r="A13" s="95">
        <v>2</v>
      </c>
      <c r="B13" s="110" t="s">
        <v>26</v>
      </c>
      <c r="C13" s="177">
        <f>VIGIA_ANEXO_IV!C15</f>
        <v>998</v>
      </c>
      <c r="D13" s="178"/>
      <c r="E13" s="179"/>
    </row>
    <row r="14" spans="1:10" ht="79.5" customHeight="1">
      <c r="A14" s="95">
        <v>3</v>
      </c>
      <c r="B14" s="110" t="s">
        <v>27</v>
      </c>
      <c r="C14" s="180" t="str">
        <f>VIGIA_ANEXO_IV!C16</f>
        <v>Sindicato dos Vigias, Porteiros, Fiscais e Similares de Emprersas Comerciais, Indústrias, Hotéis, Motéis, Pousadas, Bares, Restaurantes, Lanchonetes, Condomínios, Residências, Entidades Sindicais e Afins  do Estado do Maranhão.</v>
      </c>
      <c r="D14" s="180"/>
      <c r="E14" s="181"/>
    </row>
    <row r="15" spans="1:10">
      <c r="A15" s="95">
        <v>4</v>
      </c>
      <c r="B15" s="110" t="s">
        <v>28</v>
      </c>
      <c r="C15" s="203">
        <f>VIGIA_ANEXO_IV!C18</f>
        <v>43101</v>
      </c>
      <c r="D15" s="180"/>
      <c r="E15" s="181"/>
    </row>
    <row r="16" spans="1:10">
      <c r="A16" s="163" t="s">
        <v>29</v>
      </c>
      <c r="B16" s="164"/>
      <c r="C16" s="164"/>
      <c r="D16" s="164"/>
      <c r="E16" s="165"/>
    </row>
    <row r="17" spans="1:5">
      <c r="A17" s="204" t="s">
        <v>159</v>
      </c>
      <c r="B17" s="205"/>
      <c r="C17" s="205"/>
      <c r="D17" s="205"/>
      <c r="E17" s="206"/>
    </row>
    <row r="18" spans="1:5">
      <c r="A18" s="207" t="s">
        <v>31</v>
      </c>
      <c r="B18" s="208"/>
      <c r="C18" s="208"/>
      <c r="D18" s="208"/>
      <c r="E18" s="209"/>
    </row>
    <row r="19" spans="1:5">
      <c r="A19" s="69" t="s">
        <v>6</v>
      </c>
      <c r="B19" s="1" t="s">
        <v>32</v>
      </c>
      <c r="C19" s="14" t="s">
        <v>33</v>
      </c>
      <c r="D19" s="1" t="s">
        <v>34</v>
      </c>
      <c r="E19" s="70" t="s">
        <v>35</v>
      </c>
    </row>
    <row r="20" spans="1:5">
      <c r="A20" s="106" t="s">
        <v>36</v>
      </c>
      <c r="B20" s="112" t="s">
        <v>37</v>
      </c>
      <c r="C20" s="5">
        <f>C13</f>
        <v>998</v>
      </c>
      <c r="D20" s="3">
        <v>1</v>
      </c>
      <c r="E20" s="103">
        <f>TRUNC(C20*D20,2)</f>
        <v>998</v>
      </c>
    </row>
    <row r="21" spans="1:5">
      <c r="A21" s="106" t="s">
        <v>38</v>
      </c>
      <c r="B21" s="2" t="s">
        <v>39</v>
      </c>
      <c r="C21" s="2"/>
      <c r="D21" s="3"/>
      <c r="E21" s="103"/>
    </row>
    <row r="22" spans="1:5">
      <c r="A22" s="106" t="s">
        <v>40</v>
      </c>
      <c r="B22" s="2" t="s">
        <v>41</v>
      </c>
      <c r="C22" s="102"/>
      <c r="D22" s="102"/>
      <c r="E22" s="103"/>
    </row>
    <row r="23" spans="1:5">
      <c r="A23" s="106" t="s">
        <v>42</v>
      </c>
      <c r="B23" s="2" t="s">
        <v>43</v>
      </c>
      <c r="C23" s="104">
        <f>C13</f>
        <v>998</v>
      </c>
      <c r="D23" s="135">
        <v>0.3</v>
      </c>
      <c r="E23" s="71">
        <f>C23*D23</f>
        <v>299.39999999999998</v>
      </c>
    </row>
    <row r="24" spans="1:5">
      <c r="A24" s="106" t="s">
        <v>44</v>
      </c>
      <c r="B24" s="2" t="s">
        <v>45</v>
      </c>
      <c r="C24" s="2"/>
      <c r="D24" s="3"/>
      <c r="E24" s="71"/>
    </row>
    <row r="25" spans="1:5">
      <c r="A25" s="106" t="s">
        <v>46</v>
      </c>
      <c r="B25" s="2" t="s">
        <v>47</v>
      </c>
      <c r="C25" s="2"/>
      <c r="D25" s="3"/>
      <c r="E25" s="71"/>
    </row>
    <row r="26" spans="1:5">
      <c r="A26" s="106" t="s">
        <v>48</v>
      </c>
      <c r="B26" s="2" t="s">
        <v>49</v>
      </c>
      <c r="C26" s="2"/>
      <c r="D26" s="3"/>
      <c r="E26" s="71"/>
    </row>
    <row r="27" spans="1:5">
      <c r="A27" s="106" t="s">
        <v>50</v>
      </c>
      <c r="B27" s="2" t="s">
        <v>51</v>
      </c>
      <c r="C27" s="2"/>
      <c r="D27" s="3"/>
      <c r="E27" s="71"/>
    </row>
    <row r="28" spans="1:5" ht="13.5" thickBot="1">
      <c r="A28" s="191" t="s">
        <v>52</v>
      </c>
      <c r="B28" s="192"/>
      <c r="C28" s="145"/>
      <c r="D28" s="4"/>
      <c r="E28" s="72">
        <f>SUM(E20:E27)</f>
        <v>1297.4000000000001</v>
      </c>
    </row>
    <row r="29" spans="1:5" ht="13.5" thickBot="1">
      <c r="A29" s="73"/>
      <c r="B29" s="11"/>
      <c r="C29" s="11"/>
      <c r="D29" s="17"/>
      <c r="E29" s="74"/>
    </row>
    <row r="30" spans="1:5">
      <c r="A30" s="188" t="s">
        <v>53</v>
      </c>
      <c r="B30" s="189"/>
      <c r="C30" s="189"/>
      <c r="D30" s="189"/>
      <c r="E30" s="190"/>
    </row>
    <row r="31" spans="1:5">
      <c r="A31" s="69" t="s">
        <v>6</v>
      </c>
      <c r="B31" s="1" t="s">
        <v>32</v>
      </c>
      <c r="C31" s="14" t="s">
        <v>33</v>
      </c>
      <c r="D31" s="1" t="s">
        <v>34</v>
      </c>
      <c r="E31" s="70" t="s">
        <v>35</v>
      </c>
    </row>
    <row r="32" spans="1:5">
      <c r="A32" s="75" t="s">
        <v>36</v>
      </c>
      <c r="B32" s="2" t="s">
        <v>54</v>
      </c>
      <c r="C32" s="104">
        <v>6.8</v>
      </c>
      <c r="D32" s="13">
        <v>15</v>
      </c>
      <c r="E32" s="71">
        <f>(C32*D32)-(E20*6%)</f>
        <v>42.120000000000005</v>
      </c>
    </row>
    <row r="33" spans="1:5">
      <c r="A33" s="75" t="s">
        <v>38</v>
      </c>
      <c r="B33" s="112" t="s">
        <v>55</v>
      </c>
      <c r="C33" s="114">
        <v>14.5</v>
      </c>
      <c r="D33" s="13">
        <v>15</v>
      </c>
      <c r="E33" s="71">
        <f>(C33*D33)</f>
        <v>217.5</v>
      </c>
    </row>
    <row r="34" spans="1:5">
      <c r="A34" s="75" t="s">
        <v>40</v>
      </c>
      <c r="B34" s="2" t="s">
        <v>56</v>
      </c>
      <c r="C34" s="2"/>
      <c r="D34" s="13"/>
      <c r="E34" s="71">
        <f>C34*D34</f>
        <v>0</v>
      </c>
    </row>
    <row r="35" spans="1:5">
      <c r="A35" s="75" t="s">
        <v>42</v>
      </c>
      <c r="B35" s="2" t="s">
        <v>57</v>
      </c>
      <c r="C35" s="2"/>
      <c r="D35" s="13"/>
      <c r="E35" s="71">
        <f>C35*D35</f>
        <v>0</v>
      </c>
    </row>
    <row r="36" spans="1:5">
      <c r="A36" s="75" t="s">
        <v>44</v>
      </c>
      <c r="B36" s="2" t="s">
        <v>58</v>
      </c>
      <c r="C36" s="2"/>
      <c r="D36" s="13"/>
      <c r="E36" s="71">
        <f>C36*D36</f>
        <v>0</v>
      </c>
    </row>
    <row r="37" spans="1:5">
      <c r="A37" s="75" t="s">
        <v>46</v>
      </c>
      <c r="B37" s="112" t="s">
        <v>59</v>
      </c>
      <c r="C37" s="2"/>
      <c r="D37" s="13"/>
      <c r="E37" s="71">
        <f>C37*D37</f>
        <v>0</v>
      </c>
    </row>
    <row r="38" spans="1:5">
      <c r="A38" s="106" t="s">
        <v>48</v>
      </c>
      <c r="B38" s="2" t="s">
        <v>160</v>
      </c>
      <c r="C38" s="114">
        <v>84</v>
      </c>
      <c r="D38" s="13">
        <v>1</v>
      </c>
      <c r="E38" s="71">
        <f>C38*D38</f>
        <v>84</v>
      </c>
    </row>
    <row r="39" spans="1:5" ht="13.5" thickBot="1">
      <c r="A39" s="191" t="s">
        <v>61</v>
      </c>
      <c r="B39" s="192"/>
      <c r="C39" s="145"/>
      <c r="D39" s="10"/>
      <c r="E39" s="77">
        <f>SUM(E32:E38)</f>
        <v>343.62</v>
      </c>
    </row>
    <row r="40" spans="1:5" ht="13.5" thickBot="1">
      <c r="A40" s="73"/>
      <c r="B40" s="11"/>
      <c r="C40" s="11"/>
      <c r="D40" s="12"/>
      <c r="E40" s="78"/>
    </row>
    <row r="41" spans="1:5">
      <c r="A41" s="188" t="s">
        <v>62</v>
      </c>
      <c r="B41" s="189"/>
      <c r="C41" s="189"/>
      <c r="D41" s="189"/>
      <c r="E41" s="190"/>
    </row>
    <row r="42" spans="1:5">
      <c r="A42" s="69" t="s">
        <v>6</v>
      </c>
      <c r="B42" s="1" t="s">
        <v>32</v>
      </c>
      <c r="C42" s="14" t="s">
        <v>33</v>
      </c>
      <c r="D42" s="1" t="s">
        <v>34</v>
      </c>
      <c r="E42" s="70" t="s">
        <v>35</v>
      </c>
    </row>
    <row r="43" spans="1:5">
      <c r="A43" s="75" t="s">
        <v>36</v>
      </c>
      <c r="B43" s="112" t="s">
        <v>63</v>
      </c>
      <c r="C43" s="111">
        <f>'UNIF VIGIA_PORTEIRO - ANEXO VI'!H16</f>
        <v>28</v>
      </c>
      <c r="D43" s="13">
        <v>12</v>
      </c>
      <c r="E43" s="71">
        <f>TRUNC(C43*D43,2)</f>
        <v>336</v>
      </c>
    </row>
    <row r="44" spans="1:5">
      <c r="A44" s="106" t="s">
        <v>38</v>
      </c>
      <c r="B44" s="112" t="s">
        <v>64</v>
      </c>
      <c r="C44" s="111"/>
      <c r="D44" s="13">
        <v>1</v>
      </c>
      <c r="E44" s="71">
        <f>TRUNC(C44*D44,2)</f>
        <v>0</v>
      </c>
    </row>
    <row r="45" spans="1:5">
      <c r="A45" s="106" t="s">
        <v>40</v>
      </c>
      <c r="B45" s="112" t="s">
        <v>65</v>
      </c>
      <c r="C45" s="111"/>
      <c r="D45" s="13">
        <v>1</v>
      </c>
      <c r="E45" s="71">
        <f>TRUNC(C45*D45,2)</f>
        <v>0</v>
      </c>
    </row>
    <row r="46" spans="1:5">
      <c r="A46" s="106" t="s">
        <v>42</v>
      </c>
      <c r="B46" s="112" t="s">
        <v>66</v>
      </c>
      <c r="C46" s="111"/>
      <c r="D46" s="13"/>
      <c r="E46" s="71"/>
    </row>
    <row r="47" spans="1:5">
      <c r="A47" s="106" t="s">
        <v>44</v>
      </c>
      <c r="B47" s="2" t="s">
        <v>51</v>
      </c>
      <c r="C47" s="2"/>
      <c r="D47" s="13"/>
      <c r="E47" s="76"/>
    </row>
    <row r="48" spans="1:5" ht="13.5" thickBot="1">
      <c r="A48" s="191" t="s">
        <v>67</v>
      </c>
      <c r="B48" s="192"/>
      <c r="C48" s="145"/>
      <c r="D48" s="10"/>
      <c r="E48" s="77">
        <f>SUM(E43:E47)</f>
        <v>336</v>
      </c>
    </row>
    <row r="49" spans="1:5" ht="13.5" thickBot="1">
      <c r="A49" s="193"/>
      <c r="B49" s="194"/>
      <c r="C49" s="194"/>
      <c r="D49" s="194"/>
      <c r="E49" s="195"/>
    </row>
    <row r="50" spans="1:5">
      <c r="A50" s="188" t="s">
        <v>68</v>
      </c>
      <c r="B50" s="189"/>
      <c r="C50" s="189"/>
      <c r="D50" s="189"/>
      <c r="E50" s="190"/>
    </row>
    <row r="51" spans="1:5">
      <c r="A51" s="69" t="s">
        <v>6</v>
      </c>
      <c r="B51" s="1" t="s">
        <v>32</v>
      </c>
      <c r="C51" s="1"/>
      <c r="D51" s="1" t="s">
        <v>34</v>
      </c>
      <c r="E51" s="70" t="s">
        <v>35</v>
      </c>
    </row>
    <row r="52" spans="1:5">
      <c r="A52" s="196" t="s">
        <v>69</v>
      </c>
      <c r="B52" s="197"/>
      <c r="C52" s="197"/>
      <c r="D52" s="197"/>
      <c r="E52" s="198"/>
    </row>
    <row r="53" spans="1:5">
      <c r="A53" s="75" t="s">
        <v>36</v>
      </c>
      <c r="B53" s="2" t="s">
        <v>70</v>
      </c>
      <c r="C53" s="2"/>
      <c r="D53" s="5">
        <v>20</v>
      </c>
      <c r="E53" s="76">
        <f>TRUNC(D53*$E$28/100,2)</f>
        <v>259.48</v>
      </c>
    </row>
    <row r="54" spans="1:5">
      <c r="A54" s="106" t="s">
        <v>38</v>
      </c>
      <c r="B54" s="2" t="s">
        <v>71</v>
      </c>
      <c r="C54" s="2"/>
      <c r="D54" s="5">
        <v>1.5</v>
      </c>
      <c r="E54" s="76">
        <f>TRUNC(D54*$E$28/100,2)</f>
        <v>19.46</v>
      </c>
    </row>
    <row r="55" spans="1:5">
      <c r="A55" s="106" t="s">
        <v>40</v>
      </c>
      <c r="B55" s="2" t="s">
        <v>72</v>
      </c>
      <c r="C55" s="2"/>
      <c r="D55" s="5">
        <v>1</v>
      </c>
      <c r="E55" s="76">
        <f t="shared" ref="E55:E60" si="0">TRUNC(D55*$E$28/100,2)</f>
        <v>12.97</v>
      </c>
    </row>
    <row r="56" spans="1:5">
      <c r="A56" s="106" t="s">
        <v>42</v>
      </c>
      <c r="B56" s="2" t="s">
        <v>73</v>
      </c>
      <c r="C56" s="2"/>
      <c r="D56" s="5">
        <v>0.2</v>
      </c>
      <c r="E56" s="76">
        <f t="shared" si="0"/>
        <v>2.59</v>
      </c>
    </row>
    <row r="57" spans="1:5">
      <c r="A57" s="106" t="s">
        <v>44</v>
      </c>
      <c r="B57" s="2" t="s">
        <v>74</v>
      </c>
      <c r="C57" s="2"/>
      <c r="D57" s="5">
        <v>2.5</v>
      </c>
      <c r="E57" s="76">
        <f t="shared" si="0"/>
        <v>32.43</v>
      </c>
    </row>
    <row r="58" spans="1:5">
      <c r="A58" s="106" t="s">
        <v>46</v>
      </c>
      <c r="B58" s="2" t="s">
        <v>75</v>
      </c>
      <c r="C58" s="2"/>
      <c r="D58" s="5">
        <v>8</v>
      </c>
      <c r="E58" s="76">
        <f t="shared" si="0"/>
        <v>103.79</v>
      </c>
    </row>
    <row r="59" spans="1:5">
      <c r="A59" s="106" t="s">
        <v>48</v>
      </c>
      <c r="B59" s="2" t="s">
        <v>76</v>
      </c>
      <c r="C59" s="2"/>
      <c r="D59" s="5">
        <v>3</v>
      </c>
      <c r="E59" s="76">
        <f t="shared" si="0"/>
        <v>38.92</v>
      </c>
    </row>
    <row r="60" spans="1:5">
      <c r="A60" s="106" t="s">
        <v>50</v>
      </c>
      <c r="B60" s="2" t="s">
        <v>77</v>
      </c>
      <c r="C60" s="2"/>
      <c r="D60" s="5">
        <v>0.6</v>
      </c>
      <c r="E60" s="76">
        <f t="shared" si="0"/>
        <v>7.78</v>
      </c>
    </row>
    <row r="61" spans="1:5">
      <c r="A61" s="199" t="s">
        <v>78</v>
      </c>
      <c r="B61" s="200"/>
      <c r="C61" s="50"/>
      <c r="D61" s="6">
        <f>SUM(D53:D60)</f>
        <v>36.800000000000004</v>
      </c>
      <c r="E61" s="79">
        <f>SUM(E53:E60)</f>
        <v>477.42</v>
      </c>
    </row>
    <row r="62" spans="1:5">
      <c r="A62" s="213" t="s">
        <v>79</v>
      </c>
      <c r="B62" s="214"/>
      <c r="C62" s="214"/>
      <c r="D62" s="214"/>
      <c r="E62" s="215"/>
    </row>
    <row r="63" spans="1:5">
      <c r="A63" s="80" t="s">
        <v>36</v>
      </c>
      <c r="B63" s="2" t="s">
        <v>80</v>
      </c>
      <c r="C63" s="2"/>
      <c r="D63" s="7">
        <v>8.93</v>
      </c>
      <c r="E63" s="76">
        <f>TRUNC(D63*$E$28/100,2)</f>
        <v>115.85</v>
      </c>
    </row>
    <row r="64" spans="1:5">
      <c r="A64" s="80" t="s">
        <v>38</v>
      </c>
      <c r="B64" s="2" t="s">
        <v>81</v>
      </c>
      <c r="C64" s="2"/>
      <c r="D64" s="8">
        <v>2.98</v>
      </c>
      <c r="E64" s="76">
        <f>TRUNC(D64*$E$28/100,2)</f>
        <v>38.659999999999997</v>
      </c>
    </row>
    <row r="65" spans="1:5" ht="15">
      <c r="A65" s="81"/>
      <c r="B65" s="19" t="s">
        <v>82</v>
      </c>
      <c r="C65" s="15"/>
      <c r="D65" s="8">
        <f>D63+D64</f>
        <v>11.91</v>
      </c>
      <c r="E65" s="76">
        <f>TRUNC(E63+E64,2)</f>
        <v>154.51</v>
      </c>
    </row>
    <row r="66" spans="1:5">
      <c r="A66" s="80" t="s">
        <v>40</v>
      </c>
      <c r="B66" s="112" t="s">
        <v>83</v>
      </c>
      <c r="C66" s="2"/>
      <c r="D66" s="8">
        <v>5</v>
      </c>
      <c r="E66" s="76">
        <f>TRUNC(D66*$E$28/100,2)</f>
        <v>64.87</v>
      </c>
    </row>
    <row r="67" spans="1:5">
      <c r="A67" s="199" t="s">
        <v>84</v>
      </c>
      <c r="B67" s="200"/>
      <c r="C67" s="50"/>
      <c r="D67" s="6">
        <f>D66+D65</f>
        <v>16.91</v>
      </c>
      <c r="E67" s="79">
        <f>E65+E66</f>
        <v>219.38</v>
      </c>
    </row>
    <row r="68" spans="1:5">
      <c r="A68" s="213" t="s">
        <v>85</v>
      </c>
      <c r="B68" s="214"/>
      <c r="C68" s="214"/>
      <c r="D68" s="214"/>
      <c r="E68" s="215"/>
    </row>
    <row r="69" spans="1:5">
      <c r="A69" s="80" t="s">
        <v>36</v>
      </c>
      <c r="B69" s="2" t="s">
        <v>86</v>
      </c>
      <c r="C69" s="9"/>
      <c r="D69" s="7">
        <v>0.14000000000000001</v>
      </c>
      <c r="E69" s="76">
        <f>TRUNC(D69*$E$28/100,2)</f>
        <v>1.81</v>
      </c>
    </row>
    <row r="70" spans="1:5">
      <c r="A70" s="80" t="s">
        <v>38</v>
      </c>
      <c r="B70" s="112" t="s">
        <v>87</v>
      </c>
      <c r="C70" s="2"/>
      <c r="D70" s="8">
        <v>0.02</v>
      </c>
      <c r="E70" s="76">
        <f>TRUNC(D70*$E$28/100,2)</f>
        <v>0.25</v>
      </c>
    </row>
    <row r="71" spans="1:5">
      <c r="A71" s="199" t="s">
        <v>88</v>
      </c>
      <c r="B71" s="200"/>
      <c r="C71" s="50"/>
      <c r="D71" s="6">
        <f>SUM(D69:D70)</f>
        <v>0.16</v>
      </c>
      <c r="E71" s="79">
        <f>SUM(E69:E70)</f>
        <v>2.06</v>
      </c>
    </row>
    <row r="72" spans="1:5">
      <c r="A72" s="213" t="s">
        <v>89</v>
      </c>
      <c r="B72" s="214"/>
      <c r="C72" s="214"/>
      <c r="D72" s="214"/>
      <c r="E72" s="215"/>
    </row>
    <row r="73" spans="1:5">
      <c r="A73" s="80" t="s">
        <v>36</v>
      </c>
      <c r="B73" s="2" t="s">
        <v>90</v>
      </c>
      <c r="C73" s="2"/>
      <c r="D73" s="8">
        <v>0.5</v>
      </c>
      <c r="E73" s="76">
        <f t="shared" ref="E73:E78" si="1">TRUNC(D73*$E$28/100,2)</f>
        <v>6.48</v>
      </c>
    </row>
    <row r="74" spans="1:5">
      <c r="A74" s="80" t="s">
        <v>38</v>
      </c>
      <c r="B74" s="2" t="s">
        <v>91</v>
      </c>
      <c r="C74" s="2"/>
      <c r="D74" s="8">
        <v>8</v>
      </c>
      <c r="E74" s="76">
        <f t="shared" si="1"/>
        <v>103.79</v>
      </c>
    </row>
    <row r="75" spans="1:5">
      <c r="A75" s="80" t="s">
        <v>40</v>
      </c>
      <c r="B75" s="2" t="s">
        <v>92</v>
      </c>
      <c r="C75" s="2"/>
      <c r="D75" s="8">
        <v>4.3499999999999996</v>
      </c>
      <c r="E75" s="76">
        <f t="shared" si="1"/>
        <v>56.43</v>
      </c>
    </row>
    <row r="76" spans="1:5">
      <c r="A76" s="80" t="s">
        <v>42</v>
      </c>
      <c r="B76" s="2" t="s">
        <v>93</v>
      </c>
      <c r="C76" s="2"/>
      <c r="D76" s="8">
        <v>0.19</v>
      </c>
      <c r="E76" s="76">
        <f t="shared" si="1"/>
        <v>2.46</v>
      </c>
    </row>
    <row r="77" spans="1:5">
      <c r="A77" s="80" t="s">
        <v>44</v>
      </c>
      <c r="B77" s="112" t="s">
        <v>94</v>
      </c>
      <c r="C77" s="2"/>
      <c r="D77" s="8">
        <v>0.03</v>
      </c>
      <c r="E77" s="76">
        <f t="shared" si="1"/>
        <v>0.38</v>
      </c>
    </row>
    <row r="78" spans="1:5">
      <c r="A78" s="80" t="s">
        <v>46</v>
      </c>
      <c r="B78" s="2" t="s">
        <v>95</v>
      </c>
      <c r="C78" s="2"/>
      <c r="D78" s="8">
        <v>0.01</v>
      </c>
      <c r="E78" s="76">
        <f t="shared" si="1"/>
        <v>0.12</v>
      </c>
    </row>
    <row r="79" spans="1:5">
      <c r="A79" s="199" t="s">
        <v>96</v>
      </c>
      <c r="B79" s="200"/>
      <c r="C79" s="50"/>
      <c r="D79" s="6">
        <f>TRUNC(SUM(D73:D78),2)</f>
        <v>13.08</v>
      </c>
      <c r="E79" s="79">
        <f>SUM(E73:E78)</f>
        <v>169.66000000000003</v>
      </c>
    </row>
    <row r="80" spans="1:5">
      <c r="A80" s="196" t="s">
        <v>97</v>
      </c>
      <c r="B80" s="197"/>
      <c r="C80" s="197"/>
      <c r="D80" s="197"/>
      <c r="E80" s="198"/>
    </row>
    <row r="81" spans="1:5">
      <c r="A81" s="80" t="s">
        <v>36</v>
      </c>
      <c r="B81" s="2" t="s">
        <v>98</v>
      </c>
      <c r="C81" s="2"/>
      <c r="D81" s="2">
        <v>8.93</v>
      </c>
      <c r="E81" s="76">
        <f t="shared" ref="E81:E86" si="2">TRUNC(D81*$E$28/100,2)</f>
        <v>115.85</v>
      </c>
    </row>
    <row r="82" spans="1:5">
      <c r="A82" s="80" t="s">
        <v>38</v>
      </c>
      <c r="B82" s="2" t="s">
        <v>99</v>
      </c>
      <c r="C82" s="2"/>
      <c r="D82" s="2">
        <v>1.66</v>
      </c>
      <c r="E82" s="76">
        <f t="shared" si="2"/>
        <v>21.53</v>
      </c>
    </row>
    <row r="83" spans="1:5">
      <c r="A83" s="80" t="s">
        <v>40</v>
      </c>
      <c r="B83" s="2" t="s">
        <v>100</v>
      </c>
      <c r="C83" s="2"/>
      <c r="D83" s="2">
        <v>0.03</v>
      </c>
      <c r="E83" s="76">
        <f t="shared" si="2"/>
        <v>0.38</v>
      </c>
    </row>
    <row r="84" spans="1:5">
      <c r="A84" s="80" t="s">
        <v>42</v>
      </c>
      <c r="B84" s="2" t="s">
        <v>101</v>
      </c>
      <c r="C84" s="2"/>
      <c r="D84" s="2">
        <v>1.39</v>
      </c>
      <c r="E84" s="76">
        <f t="shared" si="2"/>
        <v>18.03</v>
      </c>
    </row>
    <row r="85" spans="1:5">
      <c r="A85" s="80" t="s">
        <v>44</v>
      </c>
      <c r="B85" s="2" t="s">
        <v>102</v>
      </c>
      <c r="C85" s="2"/>
      <c r="D85" s="2">
        <v>0.08</v>
      </c>
      <c r="E85" s="76">
        <f t="shared" si="2"/>
        <v>1.03</v>
      </c>
    </row>
    <row r="86" spans="1:5">
      <c r="A86" s="80" t="s">
        <v>46</v>
      </c>
      <c r="B86" s="2" t="s">
        <v>51</v>
      </c>
      <c r="C86" s="2"/>
      <c r="D86" s="16">
        <v>0</v>
      </c>
      <c r="E86" s="76">
        <f t="shared" si="2"/>
        <v>0</v>
      </c>
    </row>
    <row r="87" spans="1:5" ht="15">
      <c r="A87" s="81"/>
      <c r="B87" s="19" t="s">
        <v>82</v>
      </c>
      <c r="C87" s="18"/>
      <c r="D87" s="33">
        <f>TRUNC(SUM(D81:D86),2)</f>
        <v>12.09</v>
      </c>
      <c r="E87" s="82">
        <f>TRUNC(SUM(E81:E86),2)</f>
        <v>156.82</v>
      </c>
    </row>
    <row r="88" spans="1:5">
      <c r="A88" s="80" t="s">
        <v>48</v>
      </c>
      <c r="B88" s="112" t="s">
        <v>103</v>
      </c>
      <c r="C88" s="2"/>
      <c r="D88" s="2">
        <v>2.0299999999999998</v>
      </c>
      <c r="E88" s="76">
        <f>TRUNC(D88*$E$28/100,2)</f>
        <v>26.33</v>
      </c>
    </row>
    <row r="89" spans="1:5">
      <c r="A89" s="199" t="s">
        <v>104</v>
      </c>
      <c r="B89" s="200"/>
      <c r="C89" s="50"/>
      <c r="D89" s="6">
        <f>TRUNC(SUM(D87:D88),2)</f>
        <v>14.12</v>
      </c>
      <c r="E89" s="79">
        <f>TRUNC(SUM(E87:E88),2)</f>
        <v>183.15</v>
      </c>
    </row>
    <row r="90" spans="1:5" ht="13.5" thickBot="1">
      <c r="A90" s="201" t="s">
        <v>105</v>
      </c>
      <c r="B90" s="202"/>
      <c r="C90" s="145"/>
      <c r="D90" s="10">
        <f>SUM(D61,D67,D71,D79,D89)</f>
        <v>81.070000000000007</v>
      </c>
      <c r="E90" s="77">
        <f>SUM(E61,E67,E71,E79,E89)</f>
        <v>1051.67</v>
      </c>
    </row>
    <row r="91" spans="1:5" ht="13.5" thickBot="1">
      <c r="A91" s="73"/>
      <c r="B91" s="11"/>
      <c r="C91" s="11"/>
      <c r="D91" s="12"/>
      <c r="E91" s="83"/>
    </row>
    <row r="92" spans="1:5">
      <c r="A92" s="188" t="s">
        <v>106</v>
      </c>
      <c r="B92" s="189"/>
      <c r="C92" s="189"/>
      <c r="D92" s="189"/>
      <c r="E92" s="190"/>
    </row>
    <row r="93" spans="1:5">
      <c r="A93" s="69" t="s">
        <v>6</v>
      </c>
      <c r="B93" s="1" t="s">
        <v>32</v>
      </c>
      <c r="C93" s="1"/>
      <c r="D93" s="1"/>
      <c r="E93" s="70" t="s">
        <v>107</v>
      </c>
    </row>
    <row r="94" spans="1:5">
      <c r="A94" s="75" t="s">
        <v>108</v>
      </c>
      <c r="B94" s="112" t="s">
        <v>109</v>
      </c>
      <c r="C94" s="2"/>
      <c r="D94" s="3"/>
      <c r="E94" s="71">
        <f>E39+E90+E28+E48</f>
        <v>3028.69</v>
      </c>
    </row>
    <row r="95" spans="1:5">
      <c r="A95" s="211" t="s">
        <v>110</v>
      </c>
      <c r="B95" s="212"/>
      <c r="C95" s="56"/>
      <c r="D95" s="57"/>
      <c r="E95" s="84">
        <f>SUM(E94)</f>
        <v>3028.69</v>
      </c>
    </row>
    <row r="96" spans="1:5">
      <c r="A96" s="216"/>
      <c r="B96" s="217"/>
      <c r="C96" s="217"/>
      <c r="D96" s="217"/>
      <c r="E96" s="218"/>
    </row>
    <row r="97" spans="1:5">
      <c r="A97" s="219" t="s">
        <v>111</v>
      </c>
      <c r="B97" s="220"/>
      <c r="C97" s="220"/>
      <c r="D97" s="220"/>
      <c r="E97" s="221"/>
    </row>
    <row r="98" spans="1:5">
      <c r="A98" s="69" t="s">
        <v>6</v>
      </c>
      <c r="B98" s="58" t="s">
        <v>112</v>
      </c>
      <c r="C98" s="58"/>
      <c r="D98" s="59"/>
      <c r="E98" s="85" t="s">
        <v>35</v>
      </c>
    </row>
    <row r="99" spans="1:5">
      <c r="A99" s="86">
        <v>1</v>
      </c>
      <c r="B99" s="63" t="s">
        <v>113</v>
      </c>
      <c r="C99" s="61"/>
      <c r="D99" s="62"/>
      <c r="E99" s="87">
        <f>E67</f>
        <v>219.38</v>
      </c>
    </row>
    <row r="100" spans="1:5">
      <c r="A100" s="86">
        <v>2</v>
      </c>
      <c r="B100" s="63" t="s">
        <v>114</v>
      </c>
      <c r="C100" s="61"/>
      <c r="D100" s="62"/>
      <c r="E100" s="87">
        <f>E61</f>
        <v>477.42</v>
      </c>
    </row>
    <row r="101" spans="1:5">
      <c r="A101" s="86">
        <v>3</v>
      </c>
      <c r="B101" s="2" t="s">
        <v>86</v>
      </c>
      <c r="C101" s="61"/>
      <c r="D101" s="62"/>
      <c r="E101" s="87">
        <f>E71</f>
        <v>2.06</v>
      </c>
    </row>
    <row r="102" spans="1:5">
      <c r="A102" s="86">
        <v>4</v>
      </c>
      <c r="B102" s="64" t="s">
        <v>115</v>
      </c>
      <c r="C102" s="61"/>
      <c r="D102" s="62"/>
      <c r="E102" s="87">
        <f>E79</f>
        <v>169.66000000000003</v>
      </c>
    </row>
    <row r="103" spans="1:5">
      <c r="A103" s="86">
        <v>5</v>
      </c>
      <c r="B103" s="65" t="s">
        <v>116</v>
      </c>
      <c r="C103" s="61"/>
      <c r="D103" s="62"/>
      <c r="E103" s="87">
        <f>E89</f>
        <v>183.15</v>
      </c>
    </row>
    <row r="104" spans="1:5">
      <c r="A104" s="86">
        <v>6</v>
      </c>
      <c r="B104" s="60" t="s">
        <v>51</v>
      </c>
      <c r="C104" s="58"/>
      <c r="D104" s="59"/>
      <c r="E104" s="88"/>
    </row>
    <row r="105" spans="1:5" ht="13.5" thickBot="1">
      <c r="A105" s="222" t="s">
        <v>15</v>
      </c>
      <c r="B105" s="223"/>
      <c r="C105" s="223"/>
      <c r="D105" s="224"/>
      <c r="E105" s="101">
        <f>SUM(E99:E103)</f>
        <v>1051.67</v>
      </c>
    </row>
    <row r="106" spans="1:5" ht="13.5" thickBot="1">
      <c r="A106" s="225"/>
      <c r="B106" s="226"/>
      <c r="C106" s="226"/>
      <c r="D106" s="226"/>
      <c r="E106" s="227"/>
    </row>
    <row r="107" spans="1:5">
      <c r="A107" s="228" t="s">
        <v>117</v>
      </c>
      <c r="B107" s="229"/>
      <c r="C107" s="229"/>
      <c r="D107" s="229"/>
      <c r="E107" s="230"/>
    </row>
    <row r="108" spans="1:5">
      <c r="A108" s="69" t="s">
        <v>6</v>
      </c>
      <c r="B108" s="27" t="s">
        <v>32</v>
      </c>
      <c r="C108" s="30"/>
      <c r="D108" s="27" t="s">
        <v>118</v>
      </c>
      <c r="E108" s="70" t="s">
        <v>107</v>
      </c>
    </row>
    <row r="109" spans="1:5">
      <c r="A109" s="89" t="s">
        <v>119</v>
      </c>
      <c r="B109" s="28" t="s">
        <v>120</v>
      </c>
      <c r="C109" s="31"/>
      <c r="D109" s="26">
        <f>'BDI - ANEXO III'!$C$8</f>
        <v>3</v>
      </c>
      <c r="E109" s="90"/>
    </row>
    <row r="110" spans="1:5">
      <c r="A110" s="91" t="s">
        <v>121</v>
      </c>
      <c r="B110" s="29" t="s">
        <v>122</v>
      </c>
      <c r="C110" s="32"/>
      <c r="D110" s="25">
        <f>'BDI - ANEXO III'!$C$9</f>
        <v>3</v>
      </c>
      <c r="E110" s="90"/>
    </row>
    <row r="111" spans="1:5">
      <c r="A111" s="89" t="s">
        <v>123</v>
      </c>
      <c r="B111" s="28" t="s">
        <v>124</v>
      </c>
      <c r="C111" s="31"/>
      <c r="D111" s="26">
        <f>'BDI - ANEXO III'!$C$11</f>
        <v>0.4</v>
      </c>
      <c r="E111" s="92"/>
    </row>
    <row r="112" spans="1:5">
      <c r="A112" s="91" t="s">
        <v>125</v>
      </c>
      <c r="B112" s="29" t="s">
        <v>126</v>
      </c>
      <c r="C112" s="32"/>
      <c r="D112" s="25">
        <f>'BDI - ANEXO III'!$C$12</f>
        <v>0.4</v>
      </c>
      <c r="E112" s="90"/>
    </row>
    <row r="113" spans="1:5">
      <c r="A113" s="89" t="s">
        <v>127</v>
      </c>
      <c r="B113" s="28" t="s">
        <v>128</v>
      </c>
      <c r="C113" s="31"/>
      <c r="D113" s="26">
        <f>'BDI - ANEXO III'!$C$14</f>
        <v>4</v>
      </c>
      <c r="E113" s="92"/>
    </row>
    <row r="114" spans="1:5">
      <c r="A114" s="91" t="s">
        <v>129</v>
      </c>
      <c r="B114" s="29" t="s">
        <v>130</v>
      </c>
      <c r="C114" s="32"/>
      <c r="D114" s="25">
        <f>'BDI - ANEXO III'!$C$15</f>
        <v>4</v>
      </c>
      <c r="E114" s="90"/>
    </row>
    <row r="115" spans="1:5">
      <c r="A115" s="89" t="s">
        <v>131</v>
      </c>
      <c r="B115" s="28" t="s">
        <v>132</v>
      </c>
      <c r="C115" s="31"/>
      <c r="D115" s="26">
        <f>'BDI - ANEXO III'!$C$17</f>
        <v>8.65</v>
      </c>
      <c r="E115" s="90"/>
    </row>
    <row r="116" spans="1:5">
      <c r="A116" s="91" t="s">
        <v>133</v>
      </c>
      <c r="B116" s="29" t="s">
        <v>134</v>
      </c>
      <c r="C116" s="32"/>
      <c r="D116" s="25">
        <f>'BDI - ANEXO III'!$C$18</f>
        <v>5</v>
      </c>
      <c r="E116" s="90"/>
    </row>
    <row r="117" spans="1:5">
      <c r="A117" s="91" t="s">
        <v>135</v>
      </c>
      <c r="B117" s="29" t="s">
        <v>136</v>
      </c>
      <c r="C117" s="32"/>
      <c r="D117" s="25">
        <f>'BDI - ANEXO III'!$C$19</f>
        <v>0.65</v>
      </c>
      <c r="E117" s="90"/>
    </row>
    <row r="118" spans="1:5">
      <c r="A118" s="91" t="s">
        <v>137</v>
      </c>
      <c r="B118" s="29" t="s">
        <v>138</v>
      </c>
      <c r="C118" s="32"/>
      <c r="D118" s="25">
        <f>'BDI - ANEXO III'!$C$20</f>
        <v>3</v>
      </c>
      <c r="E118" s="90"/>
    </row>
    <row r="119" spans="1:5" ht="13.5" thickBot="1">
      <c r="A119" s="231" t="s">
        <v>139</v>
      </c>
      <c r="B119" s="232"/>
      <c r="C119" s="233"/>
      <c r="D119" s="66">
        <f>'BDI - ANEXO III'!$C$21</f>
        <v>0.17732326217843442</v>
      </c>
      <c r="E119" s="93">
        <f>TRUNC(E95*D119,2)</f>
        <v>537.04999999999995</v>
      </c>
    </row>
    <row r="120" spans="1:5" ht="13.5" thickBot="1">
      <c r="A120" s="234"/>
      <c r="B120" s="235"/>
      <c r="C120" s="235"/>
      <c r="D120" s="235"/>
      <c r="E120" s="236"/>
    </row>
    <row r="121" spans="1:5" ht="15.75">
      <c r="A121" s="237" t="s">
        <v>140</v>
      </c>
      <c r="B121" s="238"/>
      <c r="C121" s="238"/>
      <c r="D121" s="238"/>
      <c r="E121" s="239"/>
    </row>
    <row r="122" spans="1:5">
      <c r="A122" s="185" t="s">
        <v>141</v>
      </c>
      <c r="B122" s="186"/>
      <c r="C122" s="186"/>
      <c r="D122" s="240"/>
      <c r="E122" s="148" t="s">
        <v>35</v>
      </c>
    </row>
    <row r="123" spans="1:5">
      <c r="A123" s="95" t="s">
        <v>36</v>
      </c>
      <c r="B123" s="174" t="s">
        <v>142</v>
      </c>
      <c r="C123" s="175"/>
      <c r="D123" s="210"/>
      <c r="E123" s="94">
        <f>E28</f>
        <v>1297.4000000000001</v>
      </c>
    </row>
    <row r="124" spans="1:5">
      <c r="A124" s="95" t="s">
        <v>38</v>
      </c>
      <c r="B124" s="174" t="s">
        <v>143</v>
      </c>
      <c r="C124" s="175"/>
      <c r="D124" s="210"/>
      <c r="E124" s="94">
        <f>E39</f>
        <v>343.62</v>
      </c>
    </row>
    <row r="125" spans="1:5">
      <c r="A125" s="95" t="s">
        <v>40</v>
      </c>
      <c r="B125" s="174" t="s">
        <v>144</v>
      </c>
      <c r="C125" s="175"/>
      <c r="D125" s="210"/>
      <c r="E125" s="94">
        <f>E48</f>
        <v>336</v>
      </c>
    </row>
    <row r="126" spans="1:5">
      <c r="A126" s="95" t="s">
        <v>42</v>
      </c>
      <c r="B126" s="174" t="s">
        <v>145</v>
      </c>
      <c r="C126" s="175"/>
      <c r="D126" s="210"/>
      <c r="E126" s="94">
        <f>E90</f>
        <v>1051.67</v>
      </c>
    </row>
    <row r="127" spans="1:5" ht="12.75" customHeight="1">
      <c r="A127" s="245" t="s">
        <v>146</v>
      </c>
      <c r="B127" s="175"/>
      <c r="C127" s="175"/>
      <c r="D127" s="210"/>
      <c r="E127" s="94">
        <f>SUM(E123:E126)</f>
        <v>3028.69</v>
      </c>
    </row>
    <row r="128" spans="1:5">
      <c r="A128" s="95" t="s">
        <v>44</v>
      </c>
      <c r="B128" s="174" t="s">
        <v>147</v>
      </c>
      <c r="C128" s="175"/>
      <c r="D128" s="210"/>
      <c r="E128" s="94">
        <f>E119</f>
        <v>537.04999999999995</v>
      </c>
    </row>
    <row r="129" spans="1:5">
      <c r="A129" s="246" t="s">
        <v>15</v>
      </c>
      <c r="B129" s="247"/>
      <c r="C129" s="247"/>
      <c r="D129" s="248"/>
      <c r="E129" s="94">
        <f>E127+E128</f>
        <v>3565.74</v>
      </c>
    </row>
    <row r="130" spans="1:5" ht="16.5" thickBot="1">
      <c r="A130" s="249" t="s">
        <v>161</v>
      </c>
      <c r="B130" s="250"/>
      <c r="C130" s="250"/>
      <c r="D130" s="250"/>
      <c r="E130" s="109">
        <f>E95+E119</f>
        <v>3565.74</v>
      </c>
    </row>
    <row r="131" spans="1:5" ht="16.5" thickBot="1">
      <c r="A131" s="251"/>
      <c r="B131" s="252"/>
      <c r="C131" s="252"/>
      <c r="D131" s="252"/>
      <c r="E131" s="253"/>
    </row>
    <row r="132" spans="1:5" ht="63">
      <c r="A132" s="99" t="s">
        <v>149</v>
      </c>
      <c r="B132" s="241" t="s">
        <v>8</v>
      </c>
      <c r="C132" s="241"/>
      <c r="D132" s="143" t="s">
        <v>150</v>
      </c>
      <c r="E132" s="100" t="s">
        <v>151</v>
      </c>
    </row>
    <row r="133" spans="1:5" ht="16.5" thickBot="1">
      <c r="A133" s="96" t="s">
        <v>152</v>
      </c>
      <c r="B133" s="242" t="s">
        <v>153</v>
      </c>
      <c r="C133" s="242"/>
      <c r="D133" s="144" t="s">
        <v>154</v>
      </c>
      <c r="E133" s="97" t="s">
        <v>155</v>
      </c>
    </row>
    <row r="134" spans="1:5" ht="30" customHeight="1" thickBot="1">
      <c r="A134" s="98" t="s">
        <v>156</v>
      </c>
      <c r="B134" s="243">
        <v>1</v>
      </c>
      <c r="C134" s="244"/>
      <c r="D134" s="107">
        <f>E130</f>
        <v>3565.74</v>
      </c>
      <c r="E134" s="108">
        <f>D134*B134</f>
        <v>3565.74</v>
      </c>
    </row>
  </sheetData>
  <mergeCells count="57">
    <mergeCell ref="B132:C132"/>
    <mergeCell ref="B133:C133"/>
    <mergeCell ref="B134:C134"/>
    <mergeCell ref="B126:D126"/>
    <mergeCell ref="A127:D127"/>
    <mergeCell ref="B128:D128"/>
    <mergeCell ref="A129:D129"/>
    <mergeCell ref="A130:D130"/>
    <mergeCell ref="A131:E131"/>
    <mergeCell ref="B125:D125"/>
    <mergeCell ref="A96:E96"/>
    <mergeCell ref="A97:E97"/>
    <mergeCell ref="A105:D105"/>
    <mergeCell ref="A106:E106"/>
    <mergeCell ref="A107:E107"/>
    <mergeCell ref="A119:C119"/>
    <mergeCell ref="A120:E120"/>
    <mergeCell ref="A121:E121"/>
    <mergeCell ref="A122:D122"/>
    <mergeCell ref="B123:D123"/>
    <mergeCell ref="B124:D124"/>
    <mergeCell ref="A95:B95"/>
    <mergeCell ref="A61:B61"/>
    <mergeCell ref="A62:E62"/>
    <mergeCell ref="A67:B67"/>
    <mergeCell ref="A68:E68"/>
    <mergeCell ref="A71:B71"/>
    <mergeCell ref="A72:E72"/>
    <mergeCell ref="A79:B79"/>
    <mergeCell ref="C15:E15"/>
    <mergeCell ref="A16:E16"/>
    <mergeCell ref="A17:E17"/>
    <mergeCell ref="A18:E18"/>
    <mergeCell ref="A28:B28"/>
    <mergeCell ref="A50:E50"/>
    <mergeCell ref="A80:E80"/>
    <mergeCell ref="A89:B89"/>
    <mergeCell ref="A90:B90"/>
    <mergeCell ref="A92:E92"/>
    <mergeCell ref="A52:E52"/>
    <mergeCell ref="A30:E30"/>
    <mergeCell ref="A39:B39"/>
    <mergeCell ref="A41:E41"/>
    <mergeCell ref="A48:B48"/>
    <mergeCell ref="A49:E49"/>
    <mergeCell ref="C12:E12"/>
    <mergeCell ref="C13:E13"/>
    <mergeCell ref="C14:E14"/>
    <mergeCell ref="A2:E2"/>
    <mergeCell ref="A3:J3"/>
    <mergeCell ref="A4:J4"/>
    <mergeCell ref="A5:E5"/>
    <mergeCell ref="A6:E6"/>
    <mergeCell ref="A7:E7"/>
    <mergeCell ref="A8:E8"/>
    <mergeCell ref="A10:E10"/>
    <mergeCell ref="A11:E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74753" r:id="rId4">
          <objectPr defaultSize="0" autoPict="0" r:id="rId5">
            <anchor moveWithCells="1">
              <from>
                <xdr:col>1</xdr:col>
                <xdr:colOff>2638425</xdr:colOff>
                <xdr:row>110</xdr:row>
                <xdr:rowOff>0</xdr:rowOff>
              </from>
              <to>
                <xdr:col>2</xdr:col>
                <xdr:colOff>295275</xdr:colOff>
                <xdr:row>115</xdr:row>
                <xdr:rowOff>57150</xdr:rowOff>
              </to>
            </anchor>
          </objectPr>
        </oleObject>
      </mc:Choice>
      <mc:Fallback>
        <oleObject progId="Equation.3" shapeId="7475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4"/>
  <sheetViews>
    <sheetView view="pageBreakPreview" topLeftCell="A28" zoomScaleSheetLayoutView="100" workbookViewId="0">
      <selection activeCell="E38" sqref="E38"/>
    </sheetView>
  </sheetViews>
  <sheetFormatPr defaultRowHeight="12.75"/>
  <cols>
    <col min="1" max="1" width="11" customWidth="1"/>
    <col min="2" max="2" width="77.5" customWidth="1"/>
    <col min="3" max="3" width="12.5" customWidth="1"/>
    <col min="4" max="4" width="16" customWidth="1"/>
    <col min="5" max="5" width="17.33203125" customWidth="1"/>
  </cols>
  <sheetData>
    <row r="1" spans="1:10" ht="45" customHeight="1">
      <c r="A1" s="51"/>
      <c r="B1" s="105"/>
      <c r="C1" s="105"/>
      <c r="D1" s="105"/>
      <c r="E1" s="52"/>
    </row>
    <row r="2" spans="1:10" ht="16.5" customHeight="1">
      <c r="A2" s="166"/>
      <c r="B2" s="167"/>
      <c r="C2" s="167"/>
      <c r="D2" s="167"/>
      <c r="E2" s="168"/>
    </row>
    <row r="3" spans="1:10" ht="15.75">
      <c r="A3" s="169" t="s">
        <v>0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5.75">
      <c r="A4" s="169" t="s">
        <v>1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ht="0.75" customHeight="1">
      <c r="A5" s="167"/>
      <c r="B5" s="167"/>
      <c r="C5" s="167"/>
      <c r="D5" s="167"/>
      <c r="E5" s="168"/>
    </row>
    <row r="6" spans="1:10" ht="13.5" thickBot="1">
      <c r="A6" s="171"/>
      <c r="B6" s="172"/>
      <c r="C6" s="172"/>
      <c r="D6" s="172"/>
      <c r="E6" s="173"/>
    </row>
    <row r="7" spans="1:10">
      <c r="A7" s="163" t="s">
        <v>162</v>
      </c>
      <c r="B7" s="164"/>
      <c r="C7" s="164"/>
      <c r="D7" s="164"/>
      <c r="E7" s="165"/>
    </row>
    <row r="8" spans="1:10" ht="42" customHeight="1">
      <c r="A8" s="155" t="s">
        <v>21</v>
      </c>
      <c r="B8" s="156"/>
      <c r="C8" s="156"/>
      <c r="D8" s="156"/>
      <c r="E8" s="157"/>
    </row>
    <row r="9" spans="1:10">
      <c r="A9" s="67"/>
      <c r="B9" s="55"/>
      <c r="C9" s="55"/>
      <c r="D9" s="55"/>
      <c r="E9" s="68"/>
    </row>
    <row r="10" spans="1:10" ht="15.75">
      <c r="A10" s="182" t="s">
        <v>163</v>
      </c>
      <c r="B10" s="183"/>
      <c r="C10" s="183"/>
      <c r="D10" s="183"/>
      <c r="E10" s="184"/>
    </row>
    <row r="11" spans="1:10">
      <c r="A11" s="185" t="s">
        <v>23</v>
      </c>
      <c r="B11" s="186"/>
      <c r="C11" s="186"/>
      <c r="D11" s="186"/>
      <c r="E11" s="187"/>
    </row>
    <row r="12" spans="1:10">
      <c r="A12" s="95">
        <v>1</v>
      </c>
      <c r="B12" s="110" t="s">
        <v>24</v>
      </c>
      <c r="C12" s="174" t="s">
        <v>25</v>
      </c>
      <c r="D12" s="175"/>
      <c r="E12" s="176"/>
    </row>
    <row r="13" spans="1:10">
      <c r="A13" s="95">
        <v>2</v>
      </c>
      <c r="B13" s="110" t="s">
        <v>26</v>
      </c>
      <c r="C13" s="177">
        <f>VIGIA_ANEXO_IV!C15</f>
        <v>998</v>
      </c>
      <c r="D13" s="178"/>
      <c r="E13" s="179"/>
    </row>
    <row r="14" spans="1:10" ht="79.5" customHeight="1">
      <c r="A14" s="95">
        <v>3</v>
      </c>
      <c r="B14" s="110" t="s">
        <v>27</v>
      </c>
      <c r="C14" s="180" t="str">
        <f>VIGIA_ANEXO_IV!C16</f>
        <v>Sindicato dos Vigias, Porteiros, Fiscais e Similares de Emprersas Comerciais, Indústrias, Hotéis, Motéis, Pousadas, Bares, Restaurantes, Lanchonetes, Condomínios, Residências, Entidades Sindicais e Afins  do Estado do Maranhão.</v>
      </c>
      <c r="D14" s="180"/>
      <c r="E14" s="181"/>
    </row>
    <row r="15" spans="1:10">
      <c r="A15" s="95">
        <v>4</v>
      </c>
      <c r="B15" s="110" t="s">
        <v>28</v>
      </c>
      <c r="C15" s="203">
        <f>VIGIA_ANEXO_IV!C18</f>
        <v>43101</v>
      </c>
      <c r="D15" s="180"/>
      <c r="E15" s="181"/>
    </row>
    <row r="16" spans="1:10">
      <c r="A16" s="163" t="s">
        <v>29</v>
      </c>
      <c r="B16" s="164"/>
      <c r="C16" s="164"/>
      <c r="D16" s="164"/>
      <c r="E16" s="165"/>
    </row>
    <row r="17" spans="1:5">
      <c r="A17" s="204" t="s">
        <v>164</v>
      </c>
      <c r="B17" s="205"/>
      <c r="C17" s="205"/>
      <c r="D17" s="205"/>
      <c r="E17" s="206"/>
    </row>
    <row r="18" spans="1:5">
      <c r="A18" s="207" t="s">
        <v>31</v>
      </c>
      <c r="B18" s="208"/>
      <c r="C18" s="208"/>
      <c r="D18" s="208"/>
      <c r="E18" s="209"/>
    </row>
    <row r="19" spans="1:5">
      <c r="A19" s="69" t="s">
        <v>6</v>
      </c>
      <c r="B19" s="1" t="s">
        <v>32</v>
      </c>
      <c r="C19" s="14" t="s">
        <v>33</v>
      </c>
      <c r="D19" s="1" t="s">
        <v>34</v>
      </c>
      <c r="E19" s="70" t="s">
        <v>35</v>
      </c>
    </row>
    <row r="20" spans="1:5">
      <c r="A20" s="106" t="s">
        <v>36</v>
      </c>
      <c r="B20" s="112" t="s">
        <v>37</v>
      </c>
      <c r="C20" s="5">
        <f>C13</f>
        <v>998</v>
      </c>
      <c r="D20" s="3">
        <v>1</v>
      </c>
      <c r="E20" s="103">
        <f>TRUNC(C20*D20,2)</f>
        <v>998</v>
      </c>
    </row>
    <row r="21" spans="1:5">
      <c r="A21" s="106" t="s">
        <v>38</v>
      </c>
      <c r="B21" s="2" t="s">
        <v>39</v>
      </c>
      <c r="C21" s="2"/>
      <c r="D21" s="3"/>
      <c r="E21" s="103"/>
    </row>
    <row r="22" spans="1:5">
      <c r="A22" s="106" t="s">
        <v>40</v>
      </c>
      <c r="B22" s="2" t="s">
        <v>41</v>
      </c>
      <c r="C22" s="102"/>
      <c r="D22" s="102"/>
      <c r="E22" s="103"/>
    </row>
    <row r="23" spans="1:5">
      <c r="A23" s="106" t="s">
        <v>42</v>
      </c>
      <c r="B23" s="2" t="s">
        <v>43</v>
      </c>
      <c r="C23" s="104">
        <f>C13</f>
        <v>998</v>
      </c>
      <c r="D23" s="135">
        <v>0.3</v>
      </c>
      <c r="E23" s="71">
        <f>C23*D23</f>
        <v>299.39999999999998</v>
      </c>
    </row>
    <row r="24" spans="1:5">
      <c r="A24" s="106" t="s">
        <v>44</v>
      </c>
      <c r="B24" s="2" t="s">
        <v>45</v>
      </c>
      <c r="C24" s="2"/>
      <c r="D24" s="3"/>
      <c r="E24" s="71"/>
    </row>
    <row r="25" spans="1:5">
      <c r="A25" s="106" t="s">
        <v>46</v>
      </c>
      <c r="B25" s="2" t="s">
        <v>47</v>
      </c>
      <c r="C25" s="2"/>
      <c r="D25" s="3"/>
      <c r="E25" s="71"/>
    </row>
    <row r="26" spans="1:5">
      <c r="A26" s="106" t="s">
        <v>48</v>
      </c>
      <c r="B26" s="2" t="s">
        <v>49</v>
      </c>
      <c r="C26" s="2"/>
      <c r="D26" s="3"/>
      <c r="E26" s="71"/>
    </row>
    <row r="27" spans="1:5">
      <c r="A27" s="106" t="s">
        <v>50</v>
      </c>
      <c r="B27" s="2" t="s">
        <v>51</v>
      </c>
      <c r="C27" s="2"/>
      <c r="D27" s="3"/>
      <c r="E27" s="71"/>
    </row>
    <row r="28" spans="1:5" ht="13.5" thickBot="1">
      <c r="A28" s="191" t="s">
        <v>52</v>
      </c>
      <c r="B28" s="192"/>
      <c r="C28" s="145"/>
      <c r="D28" s="4"/>
      <c r="E28" s="72">
        <f>SUM(E20:E27)</f>
        <v>1297.4000000000001</v>
      </c>
    </row>
    <row r="29" spans="1:5" ht="13.5" thickBot="1">
      <c r="A29" s="73"/>
      <c r="B29" s="11"/>
      <c r="C29" s="11"/>
      <c r="D29" s="17"/>
      <c r="E29" s="74"/>
    </row>
    <row r="30" spans="1:5">
      <c r="A30" s="188" t="s">
        <v>53</v>
      </c>
      <c r="B30" s="189"/>
      <c r="C30" s="189"/>
      <c r="D30" s="189"/>
      <c r="E30" s="190"/>
    </row>
    <row r="31" spans="1:5">
      <c r="A31" s="69" t="s">
        <v>6</v>
      </c>
      <c r="B31" s="1" t="s">
        <v>32</v>
      </c>
      <c r="C31" s="14" t="s">
        <v>33</v>
      </c>
      <c r="D31" s="1" t="s">
        <v>34</v>
      </c>
      <c r="E31" s="70" t="s">
        <v>35</v>
      </c>
    </row>
    <row r="32" spans="1:5">
      <c r="A32" s="75" t="s">
        <v>36</v>
      </c>
      <c r="B32" s="2" t="s">
        <v>54</v>
      </c>
      <c r="C32" s="104">
        <v>6.8</v>
      </c>
      <c r="D32" s="13">
        <v>15</v>
      </c>
      <c r="E32" s="71">
        <f>(C32*D32)-(E20*6%)</f>
        <v>42.120000000000005</v>
      </c>
    </row>
    <row r="33" spans="1:5">
      <c r="A33" s="75" t="s">
        <v>38</v>
      </c>
      <c r="B33" s="112" t="s">
        <v>55</v>
      </c>
      <c r="C33" s="114">
        <v>14.5</v>
      </c>
      <c r="D33" s="13">
        <v>15</v>
      </c>
      <c r="E33" s="71">
        <f>(C33*D33)</f>
        <v>217.5</v>
      </c>
    </row>
    <row r="34" spans="1:5">
      <c r="A34" s="75" t="s">
        <v>40</v>
      </c>
      <c r="B34" s="2" t="s">
        <v>56</v>
      </c>
      <c r="C34" s="2"/>
      <c r="D34" s="13"/>
      <c r="E34" s="71">
        <f>C34*D34</f>
        <v>0</v>
      </c>
    </row>
    <row r="35" spans="1:5">
      <c r="A35" s="75" t="s">
        <v>42</v>
      </c>
      <c r="B35" s="2" t="s">
        <v>57</v>
      </c>
      <c r="C35" s="2"/>
      <c r="D35" s="13"/>
      <c r="E35" s="71">
        <f>C35*D35</f>
        <v>0</v>
      </c>
    </row>
    <row r="36" spans="1:5">
      <c r="A36" s="75" t="s">
        <v>44</v>
      </c>
      <c r="B36" s="2" t="s">
        <v>58</v>
      </c>
      <c r="C36" s="2"/>
      <c r="D36" s="13"/>
      <c r="E36" s="71">
        <f>C36*D36</f>
        <v>0</v>
      </c>
    </row>
    <row r="37" spans="1:5">
      <c r="A37" s="75" t="s">
        <v>46</v>
      </c>
      <c r="B37" s="112" t="s">
        <v>59</v>
      </c>
      <c r="C37" s="2"/>
      <c r="D37" s="13"/>
      <c r="E37" s="71">
        <f>C37*D37</f>
        <v>0</v>
      </c>
    </row>
    <row r="38" spans="1:5">
      <c r="A38" s="106" t="s">
        <v>48</v>
      </c>
      <c r="B38" s="2" t="s">
        <v>160</v>
      </c>
      <c r="C38" s="114">
        <v>84</v>
      </c>
      <c r="D38" s="13">
        <v>1</v>
      </c>
      <c r="E38" s="71">
        <f>C38*D38</f>
        <v>84</v>
      </c>
    </row>
    <row r="39" spans="1:5" ht="13.5" thickBot="1">
      <c r="A39" s="191" t="s">
        <v>61</v>
      </c>
      <c r="B39" s="192"/>
      <c r="C39" s="145"/>
      <c r="D39" s="10"/>
      <c r="E39" s="77">
        <f>SUM(E32:E38)</f>
        <v>343.62</v>
      </c>
    </row>
    <row r="40" spans="1:5" ht="13.5" thickBot="1">
      <c r="A40" s="73"/>
      <c r="B40" s="11"/>
      <c r="C40" s="11"/>
      <c r="D40" s="12"/>
      <c r="E40" s="78"/>
    </row>
    <row r="41" spans="1:5">
      <c r="A41" s="188" t="s">
        <v>62</v>
      </c>
      <c r="B41" s="189"/>
      <c r="C41" s="189"/>
      <c r="D41" s="189"/>
      <c r="E41" s="190"/>
    </row>
    <row r="42" spans="1:5">
      <c r="A42" s="69" t="s">
        <v>6</v>
      </c>
      <c r="B42" s="1" t="s">
        <v>32</v>
      </c>
      <c r="C42" s="14" t="s">
        <v>33</v>
      </c>
      <c r="D42" s="1" t="s">
        <v>34</v>
      </c>
      <c r="E42" s="70" t="s">
        <v>35</v>
      </c>
    </row>
    <row r="43" spans="1:5">
      <c r="A43" s="75" t="s">
        <v>36</v>
      </c>
      <c r="B43" s="112" t="s">
        <v>63</v>
      </c>
      <c r="C43" s="111">
        <f>'UNIF VIGIA_PORTEIRO - ANEXO VI'!H16</f>
        <v>28</v>
      </c>
      <c r="D43" s="13">
        <v>12</v>
      </c>
      <c r="E43" s="71">
        <f>TRUNC(C43*D43,2)</f>
        <v>336</v>
      </c>
    </row>
    <row r="44" spans="1:5">
      <c r="A44" s="106" t="s">
        <v>38</v>
      </c>
      <c r="B44" s="112" t="s">
        <v>64</v>
      </c>
      <c r="C44" s="111"/>
      <c r="D44" s="13">
        <v>1</v>
      </c>
      <c r="E44" s="71">
        <f>TRUNC(C44*D44,2)</f>
        <v>0</v>
      </c>
    </row>
    <row r="45" spans="1:5">
      <c r="A45" s="106" t="s">
        <v>40</v>
      </c>
      <c r="B45" s="112" t="s">
        <v>65</v>
      </c>
      <c r="C45" s="111"/>
      <c r="D45" s="13">
        <v>1</v>
      </c>
      <c r="E45" s="71">
        <f>TRUNC(C45*D45,2)</f>
        <v>0</v>
      </c>
    </row>
    <row r="46" spans="1:5">
      <c r="A46" s="106" t="s">
        <v>42</v>
      </c>
      <c r="B46" s="112" t="s">
        <v>66</v>
      </c>
      <c r="C46" s="111"/>
      <c r="D46" s="13"/>
      <c r="E46" s="71"/>
    </row>
    <row r="47" spans="1:5">
      <c r="A47" s="106" t="s">
        <v>44</v>
      </c>
      <c r="B47" s="2" t="s">
        <v>51</v>
      </c>
      <c r="C47" s="2"/>
      <c r="D47" s="13"/>
      <c r="E47" s="76"/>
    </row>
    <row r="48" spans="1:5" ht="13.5" thickBot="1">
      <c r="A48" s="191" t="s">
        <v>67</v>
      </c>
      <c r="B48" s="192"/>
      <c r="C48" s="145"/>
      <c r="D48" s="10"/>
      <c r="E48" s="77">
        <f>SUM(E43:E47)</f>
        <v>336</v>
      </c>
    </row>
    <row r="49" spans="1:5" ht="13.5" thickBot="1">
      <c r="A49" s="193"/>
      <c r="B49" s="194"/>
      <c r="C49" s="194"/>
      <c r="D49" s="194"/>
      <c r="E49" s="195"/>
    </row>
    <row r="50" spans="1:5">
      <c r="A50" s="188" t="s">
        <v>68</v>
      </c>
      <c r="B50" s="189"/>
      <c r="C50" s="189"/>
      <c r="D50" s="189"/>
      <c r="E50" s="190"/>
    </row>
    <row r="51" spans="1:5">
      <c r="A51" s="69" t="s">
        <v>6</v>
      </c>
      <c r="B51" s="1" t="s">
        <v>32</v>
      </c>
      <c r="C51" s="1"/>
      <c r="D51" s="1" t="s">
        <v>34</v>
      </c>
      <c r="E51" s="70" t="s">
        <v>35</v>
      </c>
    </row>
    <row r="52" spans="1:5">
      <c r="A52" s="196" t="s">
        <v>69</v>
      </c>
      <c r="B52" s="197"/>
      <c r="C52" s="197"/>
      <c r="D52" s="197"/>
      <c r="E52" s="198"/>
    </row>
    <row r="53" spans="1:5">
      <c r="A53" s="75" t="s">
        <v>36</v>
      </c>
      <c r="B53" s="2" t="s">
        <v>70</v>
      </c>
      <c r="C53" s="2"/>
      <c r="D53" s="5">
        <v>20</v>
      </c>
      <c r="E53" s="76">
        <f>TRUNC(D53*$E$28/100,2)</f>
        <v>259.48</v>
      </c>
    </row>
    <row r="54" spans="1:5">
      <c r="A54" s="106" t="s">
        <v>38</v>
      </c>
      <c r="B54" s="2" t="s">
        <v>71</v>
      </c>
      <c r="C54" s="2"/>
      <c r="D54" s="5">
        <v>1.5</v>
      </c>
      <c r="E54" s="76">
        <f>TRUNC(D54*$E$28/100,2)</f>
        <v>19.46</v>
      </c>
    </row>
    <row r="55" spans="1:5">
      <c r="A55" s="106" t="s">
        <v>40</v>
      </c>
      <c r="B55" s="2" t="s">
        <v>72</v>
      </c>
      <c r="C55" s="2"/>
      <c r="D55" s="5">
        <v>1</v>
      </c>
      <c r="E55" s="76">
        <f t="shared" ref="E55:E60" si="0">TRUNC(D55*$E$28/100,2)</f>
        <v>12.97</v>
      </c>
    </row>
    <row r="56" spans="1:5">
      <c r="A56" s="106" t="s">
        <v>42</v>
      </c>
      <c r="B56" s="2" t="s">
        <v>73</v>
      </c>
      <c r="C56" s="2"/>
      <c r="D56" s="5">
        <v>0.2</v>
      </c>
      <c r="E56" s="76">
        <f t="shared" si="0"/>
        <v>2.59</v>
      </c>
    </row>
    <row r="57" spans="1:5">
      <c r="A57" s="106" t="s">
        <v>44</v>
      </c>
      <c r="B57" s="2" t="s">
        <v>74</v>
      </c>
      <c r="C57" s="2"/>
      <c r="D57" s="5">
        <v>2.5</v>
      </c>
      <c r="E57" s="76">
        <f t="shared" si="0"/>
        <v>32.43</v>
      </c>
    </row>
    <row r="58" spans="1:5">
      <c r="A58" s="106" t="s">
        <v>46</v>
      </c>
      <c r="B58" s="2" t="s">
        <v>75</v>
      </c>
      <c r="C58" s="2"/>
      <c r="D58" s="5">
        <v>8</v>
      </c>
      <c r="E58" s="76">
        <f t="shared" si="0"/>
        <v>103.79</v>
      </c>
    </row>
    <row r="59" spans="1:5">
      <c r="A59" s="106" t="s">
        <v>48</v>
      </c>
      <c r="B59" s="2" t="s">
        <v>76</v>
      </c>
      <c r="C59" s="2"/>
      <c r="D59" s="5">
        <v>3</v>
      </c>
      <c r="E59" s="76">
        <f t="shared" si="0"/>
        <v>38.92</v>
      </c>
    </row>
    <row r="60" spans="1:5">
      <c r="A60" s="106" t="s">
        <v>50</v>
      </c>
      <c r="B60" s="2" t="s">
        <v>77</v>
      </c>
      <c r="C60" s="2"/>
      <c r="D60" s="5">
        <v>0.6</v>
      </c>
      <c r="E60" s="76">
        <f t="shared" si="0"/>
        <v>7.78</v>
      </c>
    </row>
    <row r="61" spans="1:5">
      <c r="A61" s="199" t="s">
        <v>78</v>
      </c>
      <c r="B61" s="200"/>
      <c r="C61" s="50"/>
      <c r="D61" s="6">
        <f>SUM(D53:D60)</f>
        <v>36.800000000000004</v>
      </c>
      <c r="E61" s="79">
        <f>SUM(E53:E60)</f>
        <v>477.42</v>
      </c>
    </row>
    <row r="62" spans="1:5">
      <c r="A62" s="213" t="s">
        <v>79</v>
      </c>
      <c r="B62" s="214"/>
      <c r="C62" s="214"/>
      <c r="D62" s="214"/>
      <c r="E62" s="215"/>
    </row>
    <row r="63" spans="1:5">
      <c r="A63" s="80" t="s">
        <v>36</v>
      </c>
      <c r="B63" s="2" t="s">
        <v>80</v>
      </c>
      <c r="C63" s="2"/>
      <c r="D63" s="7">
        <v>8.93</v>
      </c>
      <c r="E63" s="76">
        <f>TRUNC(D63*$E$28/100,2)</f>
        <v>115.85</v>
      </c>
    </row>
    <row r="64" spans="1:5">
      <c r="A64" s="80" t="s">
        <v>38</v>
      </c>
      <c r="B64" s="2" t="s">
        <v>81</v>
      </c>
      <c r="C64" s="2"/>
      <c r="D64" s="8">
        <v>2.98</v>
      </c>
      <c r="E64" s="76">
        <f>TRUNC(D64*$E$28/100,2)</f>
        <v>38.659999999999997</v>
      </c>
    </row>
    <row r="65" spans="1:5" ht="15">
      <c r="A65" s="81"/>
      <c r="B65" s="19" t="s">
        <v>82</v>
      </c>
      <c r="C65" s="15"/>
      <c r="D65" s="8">
        <f>D63+D64</f>
        <v>11.91</v>
      </c>
      <c r="E65" s="76">
        <f>TRUNC(E63+E64,2)</f>
        <v>154.51</v>
      </c>
    </row>
    <row r="66" spans="1:5">
      <c r="A66" s="80" t="s">
        <v>40</v>
      </c>
      <c r="B66" s="112" t="s">
        <v>83</v>
      </c>
      <c r="C66" s="2"/>
      <c r="D66" s="8">
        <v>5</v>
      </c>
      <c r="E66" s="76">
        <f>TRUNC(D66*$E$28/100,2)</f>
        <v>64.87</v>
      </c>
    </row>
    <row r="67" spans="1:5">
      <c r="A67" s="199" t="s">
        <v>84</v>
      </c>
      <c r="B67" s="200"/>
      <c r="C67" s="50"/>
      <c r="D67" s="6">
        <f>D66+D65</f>
        <v>16.91</v>
      </c>
      <c r="E67" s="79">
        <f>E65+E66</f>
        <v>219.38</v>
      </c>
    </row>
    <row r="68" spans="1:5">
      <c r="A68" s="213" t="s">
        <v>85</v>
      </c>
      <c r="B68" s="214"/>
      <c r="C68" s="214"/>
      <c r="D68" s="214"/>
      <c r="E68" s="215"/>
    </row>
    <row r="69" spans="1:5">
      <c r="A69" s="80" t="s">
        <v>36</v>
      </c>
      <c r="B69" s="2" t="s">
        <v>86</v>
      </c>
      <c r="C69" s="9"/>
      <c r="D69" s="7">
        <v>0.14000000000000001</v>
      </c>
      <c r="E69" s="76">
        <f>TRUNC(D69*$E$28/100,2)</f>
        <v>1.81</v>
      </c>
    </row>
    <row r="70" spans="1:5">
      <c r="A70" s="80" t="s">
        <v>38</v>
      </c>
      <c r="B70" s="112" t="s">
        <v>87</v>
      </c>
      <c r="C70" s="2"/>
      <c r="D70" s="8">
        <v>0.02</v>
      </c>
      <c r="E70" s="76">
        <f>TRUNC(D70*$E$28/100,2)</f>
        <v>0.25</v>
      </c>
    </row>
    <row r="71" spans="1:5">
      <c r="A71" s="199" t="s">
        <v>88</v>
      </c>
      <c r="B71" s="200"/>
      <c r="C71" s="50"/>
      <c r="D71" s="6">
        <f>SUM(D69:D70)</f>
        <v>0.16</v>
      </c>
      <c r="E71" s="79">
        <f>SUM(E69:E70)</f>
        <v>2.06</v>
      </c>
    </row>
    <row r="72" spans="1:5">
      <c r="A72" s="213" t="s">
        <v>89</v>
      </c>
      <c r="B72" s="214"/>
      <c r="C72" s="214"/>
      <c r="D72" s="214"/>
      <c r="E72" s="215"/>
    </row>
    <row r="73" spans="1:5">
      <c r="A73" s="80" t="s">
        <v>36</v>
      </c>
      <c r="B73" s="2" t="s">
        <v>90</v>
      </c>
      <c r="C73" s="2"/>
      <c r="D73" s="8">
        <v>0.5</v>
      </c>
      <c r="E73" s="76">
        <f t="shared" ref="E73:E78" si="1">TRUNC(D73*$E$28/100,2)</f>
        <v>6.48</v>
      </c>
    </row>
    <row r="74" spans="1:5">
      <c r="A74" s="80" t="s">
        <v>38</v>
      </c>
      <c r="B74" s="2" t="s">
        <v>91</v>
      </c>
      <c r="C74" s="2"/>
      <c r="D74" s="8">
        <v>8</v>
      </c>
      <c r="E74" s="76">
        <f t="shared" si="1"/>
        <v>103.79</v>
      </c>
    </row>
    <row r="75" spans="1:5">
      <c r="A75" s="80" t="s">
        <v>40</v>
      </c>
      <c r="B75" s="2" t="s">
        <v>92</v>
      </c>
      <c r="C75" s="2"/>
      <c r="D75" s="8">
        <v>4.3499999999999996</v>
      </c>
      <c r="E75" s="76">
        <f t="shared" si="1"/>
        <v>56.43</v>
      </c>
    </row>
    <row r="76" spans="1:5">
      <c r="A76" s="80" t="s">
        <v>42</v>
      </c>
      <c r="B76" s="2" t="s">
        <v>93</v>
      </c>
      <c r="C76" s="2"/>
      <c r="D76" s="8">
        <v>0.19</v>
      </c>
      <c r="E76" s="76">
        <f t="shared" si="1"/>
        <v>2.46</v>
      </c>
    </row>
    <row r="77" spans="1:5">
      <c r="A77" s="80" t="s">
        <v>44</v>
      </c>
      <c r="B77" s="112" t="s">
        <v>94</v>
      </c>
      <c r="C77" s="2"/>
      <c r="D77" s="8">
        <v>0.03</v>
      </c>
      <c r="E77" s="76">
        <f t="shared" si="1"/>
        <v>0.38</v>
      </c>
    </row>
    <row r="78" spans="1:5">
      <c r="A78" s="80" t="s">
        <v>46</v>
      </c>
      <c r="B78" s="2" t="s">
        <v>95</v>
      </c>
      <c r="C78" s="2"/>
      <c r="D78" s="8">
        <v>0.01</v>
      </c>
      <c r="E78" s="76">
        <f t="shared" si="1"/>
        <v>0.12</v>
      </c>
    </row>
    <row r="79" spans="1:5">
      <c r="A79" s="199" t="s">
        <v>96</v>
      </c>
      <c r="B79" s="200"/>
      <c r="C79" s="50"/>
      <c r="D79" s="6">
        <f>TRUNC(SUM(D73:D78),2)</f>
        <v>13.08</v>
      </c>
      <c r="E79" s="79">
        <f>SUM(E73:E78)</f>
        <v>169.66000000000003</v>
      </c>
    </row>
    <row r="80" spans="1:5">
      <c r="A80" s="196" t="s">
        <v>97</v>
      </c>
      <c r="B80" s="197"/>
      <c r="C80" s="197"/>
      <c r="D80" s="197"/>
      <c r="E80" s="198"/>
    </row>
    <row r="81" spans="1:5">
      <c r="A81" s="80" t="s">
        <v>36</v>
      </c>
      <c r="B81" s="2" t="s">
        <v>98</v>
      </c>
      <c r="C81" s="2"/>
      <c r="D81" s="2">
        <v>8.93</v>
      </c>
      <c r="E81" s="76">
        <f t="shared" ref="E81:E86" si="2">TRUNC(D81*$E$28/100,2)</f>
        <v>115.85</v>
      </c>
    </row>
    <row r="82" spans="1:5">
      <c r="A82" s="80" t="s">
        <v>38</v>
      </c>
      <c r="B82" s="2" t="s">
        <v>99</v>
      </c>
      <c r="C82" s="2"/>
      <c r="D82" s="2">
        <v>1.66</v>
      </c>
      <c r="E82" s="76">
        <f t="shared" si="2"/>
        <v>21.53</v>
      </c>
    </row>
    <row r="83" spans="1:5">
      <c r="A83" s="80" t="s">
        <v>40</v>
      </c>
      <c r="B83" s="2" t="s">
        <v>100</v>
      </c>
      <c r="C83" s="2"/>
      <c r="D83" s="2">
        <v>0.03</v>
      </c>
      <c r="E83" s="76">
        <f t="shared" si="2"/>
        <v>0.38</v>
      </c>
    </row>
    <row r="84" spans="1:5">
      <c r="A84" s="80" t="s">
        <v>42</v>
      </c>
      <c r="B84" s="2" t="s">
        <v>101</v>
      </c>
      <c r="C84" s="2"/>
      <c r="D84" s="2">
        <v>1.39</v>
      </c>
      <c r="E84" s="76">
        <f t="shared" si="2"/>
        <v>18.03</v>
      </c>
    </row>
    <row r="85" spans="1:5">
      <c r="A85" s="80" t="s">
        <v>44</v>
      </c>
      <c r="B85" s="2" t="s">
        <v>102</v>
      </c>
      <c r="C85" s="2"/>
      <c r="D85" s="2">
        <v>0.08</v>
      </c>
      <c r="E85" s="76">
        <f t="shared" si="2"/>
        <v>1.03</v>
      </c>
    </row>
    <row r="86" spans="1:5">
      <c r="A86" s="80" t="s">
        <v>46</v>
      </c>
      <c r="B86" s="2" t="s">
        <v>51</v>
      </c>
      <c r="C86" s="2"/>
      <c r="D86" s="16">
        <v>0</v>
      </c>
      <c r="E86" s="76">
        <f t="shared" si="2"/>
        <v>0</v>
      </c>
    </row>
    <row r="87" spans="1:5" ht="15">
      <c r="A87" s="81"/>
      <c r="B87" s="19" t="s">
        <v>82</v>
      </c>
      <c r="C87" s="18"/>
      <c r="D87" s="33">
        <f>TRUNC(SUM(D81:D86),2)</f>
        <v>12.09</v>
      </c>
      <c r="E87" s="82">
        <f>TRUNC(SUM(E81:E86),2)</f>
        <v>156.82</v>
      </c>
    </row>
    <row r="88" spans="1:5">
      <c r="A88" s="80" t="s">
        <v>48</v>
      </c>
      <c r="B88" s="112" t="s">
        <v>103</v>
      </c>
      <c r="C88" s="2"/>
      <c r="D88" s="2">
        <v>2.0299999999999998</v>
      </c>
      <c r="E88" s="76">
        <f>TRUNC(D88*$E$28/100,2)</f>
        <v>26.33</v>
      </c>
    </row>
    <row r="89" spans="1:5">
      <c r="A89" s="199" t="s">
        <v>104</v>
      </c>
      <c r="B89" s="200"/>
      <c r="C89" s="50"/>
      <c r="D89" s="6">
        <f>TRUNC(SUM(D87:D88),2)</f>
        <v>14.12</v>
      </c>
      <c r="E89" s="79">
        <f>TRUNC(SUM(E87:E88),2)</f>
        <v>183.15</v>
      </c>
    </row>
    <row r="90" spans="1:5" ht="13.5" thickBot="1">
      <c r="A90" s="201" t="s">
        <v>105</v>
      </c>
      <c r="B90" s="202"/>
      <c r="C90" s="145"/>
      <c r="D90" s="10">
        <f>SUM(D61,D67,D71,D79,D89)</f>
        <v>81.070000000000007</v>
      </c>
      <c r="E90" s="77">
        <f>SUM(E61,E67,E71,E79,E89)</f>
        <v>1051.67</v>
      </c>
    </row>
    <row r="91" spans="1:5" ht="13.5" thickBot="1">
      <c r="A91" s="73"/>
      <c r="B91" s="11"/>
      <c r="C91" s="11"/>
      <c r="D91" s="12"/>
      <c r="E91" s="83"/>
    </row>
    <row r="92" spans="1:5">
      <c r="A92" s="188" t="s">
        <v>106</v>
      </c>
      <c r="B92" s="189"/>
      <c r="C92" s="189"/>
      <c r="D92" s="189"/>
      <c r="E92" s="190"/>
    </row>
    <row r="93" spans="1:5">
      <c r="A93" s="69" t="s">
        <v>6</v>
      </c>
      <c r="B93" s="1" t="s">
        <v>32</v>
      </c>
      <c r="C93" s="1"/>
      <c r="D93" s="1"/>
      <c r="E93" s="70" t="s">
        <v>107</v>
      </c>
    </row>
    <row r="94" spans="1:5">
      <c r="A94" s="75" t="s">
        <v>108</v>
      </c>
      <c r="B94" s="112" t="s">
        <v>109</v>
      </c>
      <c r="C94" s="2"/>
      <c r="D94" s="3"/>
      <c r="E94" s="71">
        <f>E39+E90+E28+E48</f>
        <v>3028.69</v>
      </c>
    </row>
    <row r="95" spans="1:5">
      <c r="A95" s="211" t="s">
        <v>110</v>
      </c>
      <c r="B95" s="212"/>
      <c r="C95" s="56"/>
      <c r="D95" s="57"/>
      <c r="E95" s="84">
        <f>SUM(E94)</f>
        <v>3028.69</v>
      </c>
    </row>
    <row r="96" spans="1:5">
      <c r="A96" s="216"/>
      <c r="B96" s="217"/>
      <c r="C96" s="217"/>
      <c r="D96" s="217"/>
      <c r="E96" s="218"/>
    </row>
    <row r="97" spans="1:5">
      <c r="A97" s="219" t="s">
        <v>111</v>
      </c>
      <c r="B97" s="220"/>
      <c r="C97" s="220"/>
      <c r="D97" s="220"/>
      <c r="E97" s="221"/>
    </row>
    <row r="98" spans="1:5">
      <c r="A98" s="69" t="s">
        <v>6</v>
      </c>
      <c r="B98" s="58" t="s">
        <v>112</v>
      </c>
      <c r="C98" s="58"/>
      <c r="D98" s="59"/>
      <c r="E98" s="85" t="s">
        <v>35</v>
      </c>
    </row>
    <row r="99" spans="1:5">
      <c r="A99" s="86">
        <v>1</v>
      </c>
      <c r="B99" s="63" t="s">
        <v>113</v>
      </c>
      <c r="C99" s="61"/>
      <c r="D99" s="62"/>
      <c r="E99" s="87">
        <f>E67</f>
        <v>219.38</v>
      </c>
    </row>
    <row r="100" spans="1:5">
      <c r="A100" s="86">
        <v>2</v>
      </c>
      <c r="B100" s="63" t="s">
        <v>114</v>
      </c>
      <c r="C100" s="61"/>
      <c r="D100" s="62"/>
      <c r="E100" s="87">
        <f>E61</f>
        <v>477.42</v>
      </c>
    </row>
    <row r="101" spans="1:5">
      <c r="A101" s="86">
        <v>3</v>
      </c>
      <c r="B101" s="2" t="s">
        <v>86</v>
      </c>
      <c r="C101" s="61"/>
      <c r="D101" s="62"/>
      <c r="E101" s="87">
        <f>E71</f>
        <v>2.06</v>
      </c>
    </row>
    <row r="102" spans="1:5">
      <c r="A102" s="86">
        <v>4</v>
      </c>
      <c r="B102" s="64" t="s">
        <v>115</v>
      </c>
      <c r="C102" s="61"/>
      <c r="D102" s="62"/>
      <c r="E102" s="87">
        <f>E79</f>
        <v>169.66000000000003</v>
      </c>
    </row>
    <row r="103" spans="1:5">
      <c r="A103" s="86">
        <v>5</v>
      </c>
      <c r="B103" s="65" t="s">
        <v>116</v>
      </c>
      <c r="C103" s="61"/>
      <c r="D103" s="62"/>
      <c r="E103" s="87">
        <f>E89</f>
        <v>183.15</v>
      </c>
    </row>
    <row r="104" spans="1:5">
      <c r="A104" s="86">
        <v>6</v>
      </c>
      <c r="B104" s="60" t="s">
        <v>51</v>
      </c>
      <c r="C104" s="58"/>
      <c r="D104" s="59"/>
      <c r="E104" s="88"/>
    </row>
    <row r="105" spans="1:5" ht="13.5" thickBot="1">
      <c r="A105" s="222" t="s">
        <v>15</v>
      </c>
      <c r="B105" s="223"/>
      <c r="C105" s="223"/>
      <c r="D105" s="224"/>
      <c r="E105" s="101">
        <f>SUM(E99:E103)</f>
        <v>1051.67</v>
      </c>
    </row>
    <row r="106" spans="1:5" ht="13.5" thickBot="1">
      <c r="A106" s="225"/>
      <c r="B106" s="226"/>
      <c r="C106" s="226"/>
      <c r="D106" s="226"/>
      <c r="E106" s="227"/>
    </row>
    <row r="107" spans="1:5">
      <c r="A107" s="228" t="s">
        <v>117</v>
      </c>
      <c r="B107" s="229"/>
      <c r="C107" s="229"/>
      <c r="D107" s="229"/>
      <c r="E107" s="230"/>
    </row>
    <row r="108" spans="1:5">
      <c r="A108" s="69" t="s">
        <v>6</v>
      </c>
      <c r="B108" s="27" t="s">
        <v>32</v>
      </c>
      <c r="C108" s="30"/>
      <c r="D108" s="27" t="s">
        <v>118</v>
      </c>
      <c r="E108" s="70" t="s">
        <v>107</v>
      </c>
    </row>
    <row r="109" spans="1:5">
      <c r="A109" s="89" t="s">
        <v>119</v>
      </c>
      <c r="B109" s="28" t="s">
        <v>120</v>
      </c>
      <c r="C109" s="31"/>
      <c r="D109" s="26">
        <f>'BDI - ANEXO III'!$C$8</f>
        <v>3</v>
      </c>
      <c r="E109" s="90"/>
    </row>
    <row r="110" spans="1:5">
      <c r="A110" s="91" t="s">
        <v>121</v>
      </c>
      <c r="B110" s="29" t="s">
        <v>122</v>
      </c>
      <c r="C110" s="32"/>
      <c r="D110" s="25">
        <f>'BDI - ANEXO III'!$C$9</f>
        <v>3</v>
      </c>
      <c r="E110" s="90"/>
    </row>
    <row r="111" spans="1:5">
      <c r="A111" s="89" t="s">
        <v>123</v>
      </c>
      <c r="B111" s="28" t="s">
        <v>124</v>
      </c>
      <c r="C111" s="31"/>
      <c r="D111" s="26">
        <f>'BDI - ANEXO III'!$C$11</f>
        <v>0.4</v>
      </c>
      <c r="E111" s="92"/>
    </row>
    <row r="112" spans="1:5">
      <c r="A112" s="91" t="s">
        <v>125</v>
      </c>
      <c r="B112" s="29" t="s">
        <v>126</v>
      </c>
      <c r="C112" s="32"/>
      <c r="D112" s="25">
        <f>'BDI - ANEXO III'!$C$12</f>
        <v>0.4</v>
      </c>
      <c r="E112" s="90"/>
    </row>
    <row r="113" spans="1:5">
      <c r="A113" s="89" t="s">
        <v>127</v>
      </c>
      <c r="B113" s="28" t="s">
        <v>128</v>
      </c>
      <c r="C113" s="31"/>
      <c r="D113" s="26">
        <f>'BDI - ANEXO III'!$C$14</f>
        <v>4</v>
      </c>
      <c r="E113" s="92"/>
    </row>
    <row r="114" spans="1:5">
      <c r="A114" s="91" t="s">
        <v>129</v>
      </c>
      <c r="B114" s="29" t="s">
        <v>130</v>
      </c>
      <c r="C114" s="32"/>
      <c r="D114" s="25">
        <f>'BDI - ANEXO III'!$C$15</f>
        <v>4</v>
      </c>
      <c r="E114" s="90"/>
    </row>
    <row r="115" spans="1:5">
      <c r="A115" s="89" t="s">
        <v>131</v>
      </c>
      <c r="B115" s="28" t="s">
        <v>132</v>
      </c>
      <c r="C115" s="31"/>
      <c r="D115" s="26">
        <f>'BDI - ANEXO III'!$C$17</f>
        <v>8.65</v>
      </c>
      <c r="E115" s="90"/>
    </row>
    <row r="116" spans="1:5">
      <c r="A116" s="91" t="s">
        <v>133</v>
      </c>
      <c r="B116" s="29" t="s">
        <v>134</v>
      </c>
      <c r="C116" s="32"/>
      <c r="D116" s="25">
        <f>'BDI - ANEXO III'!$C$18</f>
        <v>5</v>
      </c>
      <c r="E116" s="90"/>
    </row>
    <row r="117" spans="1:5">
      <c r="A117" s="91" t="s">
        <v>135</v>
      </c>
      <c r="B117" s="29" t="s">
        <v>136</v>
      </c>
      <c r="C117" s="32"/>
      <c r="D117" s="25">
        <f>'BDI - ANEXO III'!$C$19</f>
        <v>0.65</v>
      </c>
      <c r="E117" s="90"/>
    </row>
    <row r="118" spans="1:5">
      <c r="A118" s="91" t="s">
        <v>137</v>
      </c>
      <c r="B118" s="29" t="s">
        <v>138</v>
      </c>
      <c r="C118" s="32"/>
      <c r="D118" s="25">
        <f>'BDI - ANEXO III'!$C$20</f>
        <v>3</v>
      </c>
      <c r="E118" s="90"/>
    </row>
    <row r="119" spans="1:5" ht="13.5" thickBot="1">
      <c r="A119" s="231" t="s">
        <v>139</v>
      </c>
      <c r="B119" s="232"/>
      <c r="C119" s="233"/>
      <c r="D119" s="66">
        <f>'BDI - ANEXO III'!$C$21</f>
        <v>0.17732326217843442</v>
      </c>
      <c r="E119" s="93">
        <f>TRUNC(E95*D119,2)</f>
        <v>537.04999999999995</v>
      </c>
    </row>
    <row r="120" spans="1:5" ht="13.5" thickBot="1">
      <c r="A120" s="234"/>
      <c r="B120" s="235"/>
      <c r="C120" s="235"/>
      <c r="D120" s="235"/>
      <c r="E120" s="236"/>
    </row>
    <row r="121" spans="1:5" ht="15.75">
      <c r="A121" s="237" t="s">
        <v>140</v>
      </c>
      <c r="B121" s="238"/>
      <c r="C121" s="238"/>
      <c r="D121" s="238"/>
      <c r="E121" s="239"/>
    </row>
    <row r="122" spans="1:5">
      <c r="A122" s="185" t="s">
        <v>141</v>
      </c>
      <c r="B122" s="186"/>
      <c r="C122" s="186"/>
      <c r="D122" s="240"/>
      <c r="E122" s="148" t="s">
        <v>35</v>
      </c>
    </row>
    <row r="123" spans="1:5">
      <c r="A123" s="95" t="s">
        <v>36</v>
      </c>
      <c r="B123" s="174" t="s">
        <v>142</v>
      </c>
      <c r="C123" s="175"/>
      <c r="D123" s="210"/>
      <c r="E123" s="94">
        <f>E28</f>
        <v>1297.4000000000001</v>
      </c>
    </row>
    <row r="124" spans="1:5">
      <c r="A124" s="95" t="s">
        <v>38</v>
      </c>
      <c r="B124" s="174" t="s">
        <v>143</v>
      </c>
      <c r="C124" s="175"/>
      <c r="D124" s="210"/>
      <c r="E124" s="94">
        <f>E39</f>
        <v>343.62</v>
      </c>
    </row>
    <row r="125" spans="1:5">
      <c r="A125" s="95" t="s">
        <v>40</v>
      </c>
      <c r="B125" s="174" t="s">
        <v>144</v>
      </c>
      <c r="C125" s="175"/>
      <c r="D125" s="210"/>
      <c r="E125" s="94">
        <f>E48</f>
        <v>336</v>
      </c>
    </row>
    <row r="126" spans="1:5">
      <c r="A126" s="95" t="s">
        <v>42</v>
      </c>
      <c r="B126" s="174" t="s">
        <v>145</v>
      </c>
      <c r="C126" s="175"/>
      <c r="D126" s="210"/>
      <c r="E126" s="94">
        <f>E90</f>
        <v>1051.67</v>
      </c>
    </row>
    <row r="127" spans="1:5" ht="12.75" customHeight="1">
      <c r="A127" s="245" t="s">
        <v>146</v>
      </c>
      <c r="B127" s="175"/>
      <c r="C127" s="175"/>
      <c r="D127" s="210"/>
      <c r="E127" s="94">
        <f>SUM(E123:E126)</f>
        <v>3028.69</v>
      </c>
    </row>
    <row r="128" spans="1:5">
      <c r="A128" s="95" t="s">
        <v>44</v>
      </c>
      <c r="B128" s="174" t="s">
        <v>147</v>
      </c>
      <c r="C128" s="175"/>
      <c r="D128" s="210"/>
      <c r="E128" s="94">
        <f>E119</f>
        <v>537.04999999999995</v>
      </c>
    </row>
    <row r="129" spans="1:5">
      <c r="A129" s="246" t="s">
        <v>15</v>
      </c>
      <c r="B129" s="247"/>
      <c r="C129" s="247"/>
      <c r="D129" s="248"/>
      <c r="E129" s="94">
        <f>E127+E128</f>
        <v>3565.74</v>
      </c>
    </row>
    <row r="130" spans="1:5" ht="16.5" thickBot="1">
      <c r="A130" s="249" t="s">
        <v>165</v>
      </c>
      <c r="B130" s="250"/>
      <c r="C130" s="250"/>
      <c r="D130" s="250"/>
      <c r="E130" s="109">
        <f>E95+E119</f>
        <v>3565.74</v>
      </c>
    </row>
    <row r="131" spans="1:5" ht="16.5" thickBot="1">
      <c r="A131" s="251"/>
      <c r="B131" s="252"/>
      <c r="C131" s="252"/>
      <c r="D131" s="252"/>
      <c r="E131" s="253"/>
    </row>
    <row r="132" spans="1:5" ht="63">
      <c r="A132" s="99" t="s">
        <v>149</v>
      </c>
      <c r="B132" s="241" t="s">
        <v>8</v>
      </c>
      <c r="C132" s="241"/>
      <c r="D132" s="143" t="s">
        <v>150</v>
      </c>
      <c r="E132" s="100" t="s">
        <v>151</v>
      </c>
    </row>
    <row r="133" spans="1:5" ht="16.5" thickBot="1">
      <c r="A133" s="96" t="s">
        <v>152</v>
      </c>
      <c r="B133" s="242" t="s">
        <v>153</v>
      </c>
      <c r="C133" s="242"/>
      <c r="D133" s="144" t="s">
        <v>154</v>
      </c>
      <c r="E133" s="97" t="s">
        <v>155</v>
      </c>
    </row>
    <row r="134" spans="1:5" ht="30" customHeight="1" thickBot="1">
      <c r="A134" s="98" t="s">
        <v>156</v>
      </c>
      <c r="B134" s="243">
        <v>1</v>
      </c>
      <c r="C134" s="244"/>
      <c r="D134" s="107">
        <f>E130</f>
        <v>3565.74</v>
      </c>
      <c r="E134" s="108">
        <f>D134*B134</f>
        <v>3565.74</v>
      </c>
    </row>
  </sheetData>
  <mergeCells count="57">
    <mergeCell ref="B132:C132"/>
    <mergeCell ref="B133:C133"/>
    <mergeCell ref="B134:C134"/>
    <mergeCell ref="B126:D126"/>
    <mergeCell ref="A127:D127"/>
    <mergeCell ref="B128:D128"/>
    <mergeCell ref="A129:D129"/>
    <mergeCell ref="A130:D130"/>
    <mergeCell ref="A131:E131"/>
    <mergeCell ref="B125:D125"/>
    <mergeCell ref="A96:E96"/>
    <mergeCell ref="A97:E97"/>
    <mergeCell ref="A105:D105"/>
    <mergeCell ref="A106:E106"/>
    <mergeCell ref="A107:E107"/>
    <mergeCell ref="A119:C119"/>
    <mergeCell ref="A120:E120"/>
    <mergeCell ref="A121:E121"/>
    <mergeCell ref="A122:D122"/>
    <mergeCell ref="B123:D123"/>
    <mergeCell ref="B124:D124"/>
    <mergeCell ref="A95:B95"/>
    <mergeCell ref="A61:B61"/>
    <mergeCell ref="A62:E62"/>
    <mergeCell ref="A67:B67"/>
    <mergeCell ref="A68:E68"/>
    <mergeCell ref="A71:B71"/>
    <mergeCell ref="A72:E72"/>
    <mergeCell ref="A79:B79"/>
    <mergeCell ref="C15:E15"/>
    <mergeCell ref="A16:E16"/>
    <mergeCell ref="A17:E17"/>
    <mergeCell ref="A18:E18"/>
    <mergeCell ref="A28:B28"/>
    <mergeCell ref="A50:E50"/>
    <mergeCell ref="A80:E80"/>
    <mergeCell ref="A89:B89"/>
    <mergeCell ref="A90:B90"/>
    <mergeCell ref="A92:E92"/>
    <mergeCell ref="A52:E52"/>
    <mergeCell ref="A30:E30"/>
    <mergeCell ref="A39:B39"/>
    <mergeCell ref="A41:E41"/>
    <mergeCell ref="A48:B48"/>
    <mergeCell ref="A49:E49"/>
    <mergeCell ref="C12:E12"/>
    <mergeCell ref="C13:E13"/>
    <mergeCell ref="C14:E14"/>
    <mergeCell ref="A2:E2"/>
    <mergeCell ref="A3:J3"/>
    <mergeCell ref="A4:J4"/>
    <mergeCell ref="A5:E5"/>
    <mergeCell ref="A6:E6"/>
    <mergeCell ref="A7:E7"/>
    <mergeCell ref="A8:E8"/>
    <mergeCell ref="A10:E10"/>
    <mergeCell ref="A11:E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73729" r:id="rId4">
          <objectPr defaultSize="0" autoPict="0" r:id="rId5">
            <anchor moveWithCells="1">
              <from>
                <xdr:col>1</xdr:col>
                <xdr:colOff>2638425</xdr:colOff>
                <xdr:row>110</xdr:row>
                <xdr:rowOff>0</xdr:rowOff>
              </from>
              <to>
                <xdr:col>2</xdr:col>
                <xdr:colOff>295275</xdr:colOff>
                <xdr:row>115</xdr:row>
                <xdr:rowOff>57150</xdr:rowOff>
              </to>
            </anchor>
          </objectPr>
        </oleObject>
      </mc:Choice>
      <mc:Fallback>
        <oleObject progId="Equation.3" shapeId="7372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4"/>
  <sheetViews>
    <sheetView view="pageBreakPreview" zoomScaleSheetLayoutView="100" workbookViewId="0">
      <selection activeCell="E44" sqref="E44"/>
    </sheetView>
  </sheetViews>
  <sheetFormatPr defaultRowHeight="12.75"/>
  <cols>
    <col min="1" max="1" width="11" customWidth="1"/>
    <col min="2" max="2" width="77.5" customWidth="1"/>
    <col min="3" max="3" width="12.5" customWidth="1"/>
    <col min="4" max="4" width="16" customWidth="1"/>
    <col min="5" max="5" width="17.33203125" customWidth="1"/>
  </cols>
  <sheetData>
    <row r="1" spans="1:10" ht="45" customHeight="1">
      <c r="A1" s="51"/>
      <c r="B1" s="105"/>
      <c r="C1" s="105"/>
      <c r="D1" s="105"/>
      <c r="E1" s="52"/>
    </row>
    <row r="2" spans="1:10" ht="16.5" customHeight="1">
      <c r="A2" s="166"/>
      <c r="B2" s="167"/>
      <c r="C2" s="167"/>
      <c r="D2" s="167"/>
      <c r="E2" s="168"/>
    </row>
    <row r="3" spans="1:10" ht="15.75">
      <c r="A3" s="169" t="s">
        <v>0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5.75">
      <c r="A4" s="169" t="s">
        <v>1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ht="0.75" customHeight="1">
      <c r="A5" s="167"/>
      <c r="B5" s="167"/>
      <c r="C5" s="167"/>
      <c r="D5" s="167"/>
      <c r="E5" s="168"/>
    </row>
    <row r="6" spans="1:10" ht="13.5" thickBot="1">
      <c r="A6" s="171"/>
      <c r="B6" s="172"/>
      <c r="C6" s="172"/>
      <c r="D6" s="172"/>
      <c r="E6" s="173"/>
    </row>
    <row r="7" spans="1:10">
      <c r="A7" s="163" t="s">
        <v>166</v>
      </c>
      <c r="B7" s="164"/>
      <c r="C7" s="164"/>
      <c r="D7" s="164"/>
      <c r="E7" s="165"/>
    </row>
    <row r="8" spans="1:10" ht="42" customHeight="1">
      <c r="A8" s="155" t="s">
        <v>21</v>
      </c>
      <c r="B8" s="156"/>
      <c r="C8" s="156"/>
      <c r="D8" s="156"/>
      <c r="E8" s="157"/>
    </row>
    <row r="9" spans="1:10">
      <c r="A9" s="67"/>
      <c r="B9" s="55"/>
      <c r="C9" s="55"/>
      <c r="D9" s="55"/>
      <c r="E9" s="68"/>
    </row>
    <row r="10" spans="1:10" ht="15.75">
      <c r="A10" s="182" t="s">
        <v>167</v>
      </c>
      <c r="B10" s="183"/>
      <c r="C10" s="183"/>
      <c r="D10" s="183"/>
      <c r="E10" s="184"/>
    </row>
    <row r="11" spans="1:10">
      <c r="A11" s="185" t="s">
        <v>23</v>
      </c>
      <c r="B11" s="186"/>
      <c r="C11" s="186"/>
      <c r="D11" s="186"/>
      <c r="E11" s="187"/>
    </row>
    <row r="12" spans="1:10">
      <c r="A12" s="95">
        <v>1</v>
      </c>
      <c r="B12" s="110" t="s">
        <v>24</v>
      </c>
      <c r="C12" s="174" t="s">
        <v>168</v>
      </c>
      <c r="D12" s="175"/>
      <c r="E12" s="176"/>
    </row>
    <row r="13" spans="1:10">
      <c r="A13" s="95">
        <v>2</v>
      </c>
      <c r="B13" s="110" t="s">
        <v>26</v>
      </c>
      <c r="C13" s="177">
        <v>1011.94</v>
      </c>
      <c r="D13" s="178"/>
      <c r="E13" s="179"/>
    </row>
    <row r="14" spans="1:10" ht="79.5" customHeight="1">
      <c r="A14" s="95">
        <v>3</v>
      </c>
      <c r="B14" s="110" t="s">
        <v>27</v>
      </c>
      <c r="C14" s="180" t="str">
        <f>VIGIA_ANEXO_IV!C16</f>
        <v>Sindicato dos Vigias, Porteiros, Fiscais e Similares de Emprersas Comerciais, Indústrias, Hotéis, Motéis, Pousadas, Bares, Restaurantes, Lanchonetes, Condomínios, Residências, Entidades Sindicais e Afins  do Estado do Maranhão.</v>
      </c>
      <c r="D14" s="180"/>
      <c r="E14" s="181"/>
    </row>
    <row r="15" spans="1:10">
      <c r="A15" s="95">
        <v>4</v>
      </c>
      <c r="B15" s="110" t="s">
        <v>28</v>
      </c>
      <c r="C15" s="203">
        <f>VIGIA_ANEXO_IV!C18</f>
        <v>43101</v>
      </c>
      <c r="D15" s="180"/>
      <c r="E15" s="181"/>
    </row>
    <row r="16" spans="1:10">
      <c r="A16" s="163" t="s">
        <v>29</v>
      </c>
      <c r="B16" s="164"/>
      <c r="C16" s="164"/>
      <c r="D16" s="164"/>
      <c r="E16" s="165"/>
    </row>
    <row r="17" spans="1:5">
      <c r="A17" s="204" t="s">
        <v>169</v>
      </c>
      <c r="B17" s="205"/>
      <c r="C17" s="205"/>
      <c r="D17" s="205"/>
      <c r="E17" s="206"/>
    </row>
    <row r="18" spans="1:5">
      <c r="A18" s="207" t="s">
        <v>31</v>
      </c>
      <c r="B18" s="208"/>
      <c r="C18" s="208"/>
      <c r="D18" s="208"/>
      <c r="E18" s="209"/>
    </row>
    <row r="19" spans="1:5">
      <c r="A19" s="69" t="s">
        <v>6</v>
      </c>
      <c r="B19" s="1" t="s">
        <v>32</v>
      </c>
      <c r="C19" s="14" t="s">
        <v>33</v>
      </c>
      <c r="D19" s="1" t="s">
        <v>34</v>
      </c>
      <c r="E19" s="70" t="s">
        <v>35</v>
      </c>
    </row>
    <row r="20" spans="1:5">
      <c r="A20" s="106" t="s">
        <v>36</v>
      </c>
      <c r="B20" s="112" t="s">
        <v>37</v>
      </c>
      <c r="C20" s="5">
        <f>C13</f>
        <v>1011.94</v>
      </c>
      <c r="D20" s="3">
        <v>1</v>
      </c>
      <c r="E20" s="103">
        <f>TRUNC(C20*D20,2)</f>
        <v>1011.94</v>
      </c>
    </row>
    <row r="21" spans="1:5">
      <c r="A21" s="106" t="s">
        <v>38</v>
      </c>
      <c r="B21" s="2" t="s">
        <v>39</v>
      </c>
      <c r="C21" s="2"/>
      <c r="D21" s="3"/>
      <c r="E21" s="103"/>
    </row>
    <row r="22" spans="1:5">
      <c r="A22" s="106" t="s">
        <v>40</v>
      </c>
      <c r="B22" s="2" t="s">
        <v>41</v>
      </c>
      <c r="C22" s="102"/>
      <c r="D22" s="102"/>
      <c r="E22" s="103"/>
    </row>
    <row r="23" spans="1:5">
      <c r="A23" s="106" t="s">
        <v>42</v>
      </c>
      <c r="B23" s="2" t="s">
        <v>43</v>
      </c>
      <c r="C23" s="2"/>
      <c r="D23" s="3"/>
      <c r="E23" s="71"/>
    </row>
    <row r="24" spans="1:5">
      <c r="A24" s="106" t="s">
        <v>44</v>
      </c>
      <c r="B24" s="2" t="s">
        <v>45</v>
      </c>
      <c r="C24" s="2"/>
      <c r="D24" s="3"/>
      <c r="E24" s="71"/>
    </row>
    <row r="25" spans="1:5">
      <c r="A25" s="106" t="s">
        <v>46</v>
      </c>
      <c r="B25" s="2" t="s">
        <v>47</v>
      </c>
      <c r="C25" s="2"/>
      <c r="D25" s="3"/>
      <c r="E25" s="71"/>
    </row>
    <row r="26" spans="1:5">
      <c r="A26" s="106" t="s">
        <v>48</v>
      </c>
      <c r="B26" s="2" t="s">
        <v>49</v>
      </c>
      <c r="C26" s="2"/>
      <c r="D26" s="3"/>
      <c r="E26" s="71"/>
    </row>
    <row r="27" spans="1:5">
      <c r="A27" s="106" t="s">
        <v>50</v>
      </c>
      <c r="B27" s="2" t="s">
        <v>51</v>
      </c>
      <c r="C27" s="2"/>
      <c r="D27" s="3"/>
      <c r="E27" s="71"/>
    </row>
    <row r="28" spans="1:5" ht="13.5" thickBot="1">
      <c r="A28" s="191" t="s">
        <v>52</v>
      </c>
      <c r="B28" s="192"/>
      <c r="C28" s="145"/>
      <c r="D28" s="4"/>
      <c r="E28" s="72">
        <f>SUM(E20:E27)</f>
        <v>1011.94</v>
      </c>
    </row>
    <row r="29" spans="1:5" ht="13.5" thickBot="1">
      <c r="A29" s="73"/>
      <c r="B29" s="11"/>
      <c r="C29" s="11"/>
      <c r="D29" s="17"/>
      <c r="E29" s="74"/>
    </row>
    <row r="30" spans="1:5">
      <c r="A30" s="188" t="s">
        <v>53</v>
      </c>
      <c r="B30" s="189"/>
      <c r="C30" s="189"/>
      <c r="D30" s="189"/>
      <c r="E30" s="190"/>
    </row>
    <row r="31" spans="1:5">
      <c r="A31" s="69" t="s">
        <v>6</v>
      </c>
      <c r="B31" s="1" t="s">
        <v>32</v>
      </c>
      <c r="C31" s="14" t="s">
        <v>33</v>
      </c>
      <c r="D31" s="1" t="s">
        <v>34</v>
      </c>
      <c r="E31" s="70" t="s">
        <v>35</v>
      </c>
    </row>
    <row r="32" spans="1:5">
      <c r="A32" s="75" t="s">
        <v>36</v>
      </c>
      <c r="B32" s="2" t="s">
        <v>54</v>
      </c>
      <c r="C32" s="104">
        <v>6.8</v>
      </c>
      <c r="D32" s="13">
        <v>22</v>
      </c>
      <c r="E32" s="71">
        <f>(C32*D32)-(E20*6%)</f>
        <v>88.883600000000001</v>
      </c>
    </row>
    <row r="33" spans="1:5">
      <c r="A33" s="75" t="s">
        <v>38</v>
      </c>
      <c r="B33" s="112" t="s">
        <v>55</v>
      </c>
      <c r="C33" s="114">
        <v>14.5</v>
      </c>
      <c r="D33" s="13">
        <v>22</v>
      </c>
      <c r="E33" s="71">
        <f>(C33*D33)-10.87</f>
        <v>308.13</v>
      </c>
    </row>
    <row r="34" spans="1:5">
      <c r="A34" s="75" t="s">
        <v>40</v>
      </c>
      <c r="B34" s="2" t="s">
        <v>56</v>
      </c>
      <c r="C34" s="2"/>
      <c r="D34" s="13"/>
      <c r="E34" s="71">
        <f>C34*D34</f>
        <v>0</v>
      </c>
    </row>
    <row r="35" spans="1:5">
      <c r="A35" s="75" t="s">
        <v>42</v>
      </c>
      <c r="B35" s="2" t="s">
        <v>57</v>
      </c>
      <c r="C35" s="2"/>
      <c r="D35" s="13"/>
      <c r="E35" s="71">
        <f>C35*D35</f>
        <v>0</v>
      </c>
    </row>
    <row r="36" spans="1:5">
      <c r="A36" s="75" t="s">
        <v>44</v>
      </c>
      <c r="B36" s="2" t="s">
        <v>58</v>
      </c>
      <c r="C36" s="2"/>
      <c r="D36" s="13"/>
      <c r="E36" s="71">
        <f>C36*D36</f>
        <v>0</v>
      </c>
    </row>
    <row r="37" spans="1:5">
      <c r="A37" s="75" t="s">
        <v>46</v>
      </c>
      <c r="B37" s="112" t="s">
        <v>59</v>
      </c>
      <c r="C37" s="2"/>
      <c r="D37" s="13"/>
      <c r="E37" s="71">
        <f>C37*D37</f>
        <v>0</v>
      </c>
    </row>
    <row r="38" spans="1:5">
      <c r="A38" s="106" t="s">
        <v>48</v>
      </c>
      <c r="B38" s="2" t="s">
        <v>60</v>
      </c>
      <c r="C38" s="114">
        <v>84</v>
      </c>
      <c r="D38" s="13">
        <v>1</v>
      </c>
      <c r="E38" s="71">
        <f>C38*D38</f>
        <v>84</v>
      </c>
    </row>
    <row r="39" spans="1:5" ht="13.5" thickBot="1">
      <c r="A39" s="191" t="s">
        <v>61</v>
      </c>
      <c r="B39" s="192"/>
      <c r="C39" s="145"/>
      <c r="D39" s="10"/>
      <c r="E39" s="77">
        <f>SUM(E32:E38)</f>
        <v>481.0136</v>
      </c>
    </row>
    <row r="40" spans="1:5" ht="13.5" thickBot="1">
      <c r="A40" s="73"/>
      <c r="B40" s="11"/>
      <c r="C40" s="11"/>
      <c r="D40" s="12"/>
      <c r="E40" s="78"/>
    </row>
    <row r="41" spans="1:5">
      <c r="A41" s="188" t="s">
        <v>62</v>
      </c>
      <c r="B41" s="189"/>
      <c r="C41" s="189"/>
      <c r="D41" s="189"/>
      <c r="E41" s="190"/>
    </row>
    <row r="42" spans="1:5">
      <c r="A42" s="69" t="s">
        <v>6</v>
      </c>
      <c r="B42" s="1" t="s">
        <v>32</v>
      </c>
      <c r="C42" s="14" t="s">
        <v>33</v>
      </c>
      <c r="D42" s="1" t="s">
        <v>34</v>
      </c>
      <c r="E42" s="70" t="s">
        <v>35</v>
      </c>
    </row>
    <row r="43" spans="1:5">
      <c r="A43" s="75" t="s">
        <v>36</v>
      </c>
      <c r="B43" s="112" t="s">
        <v>63</v>
      </c>
      <c r="C43" s="111">
        <f>'UNIF VIGIA_PORTEIRO - ANEXO VI'!H16</f>
        <v>28</v>
      </c>
      <c r="D43" s="13">
        <v>12</v>
      </c>
      <c r="E43" s="71">
        <f>TRUNC(C43*D43,2)</f>
        <v>336</v>
      </c>
    </row>
    <row r="44" spans="1:5">
      <c r="A44" s="106" t="s">
        <v>38</v>
      </c>
      <c r="B44" s="112" t="s">
        <v>64</v>
      </c>
      <c r="C44" s="111"/>
      <c r="D44" s="13">
        <v>1</v>
      </c>
      <c r="E44" s="71">
        <f>TRUNC(C44*D44,2)</f>
        <v>0</v>
      </c>
    </row>
    <row r="45" spans="1:5">
      <c r="A45" s="106" t="s">
        <v>40</v>
      </c>
      <c r="B45" s="112" t="s">
        <v>65</v>
      </c>
      <c r="C45" s="111"/>
      <c r="D45" s="13">
        <v>1</v>
      </c>
      <c r="E45" s="71">
        <f>TRUNC(C45*D45,2)</f>
        <v>0</v>
      </c>
    </row>
    <row r="46" spans="1:5">
      <c r="A46" s="106" t="s">
        <v>42</v>
      </c>
      <c r="B46" s="112" t="s">
        <v>66</v>
      </c>
      <c r="C46" s="111"/>
      <c r="D46" s="13"/>
      <c r="E46" s="71"/>
    </row>
    <row r="47" spans="1:5">
      <c r="A47" s="106" t="s">
        <v>44</v>
      </c>
      <c r="B47" s="2" t="s">
        <v>51</v>
      </c>
      <c r="C47" s="2"/>
      <c r="D47" s="13"/>
      <c r="E47" s="76"/>
    </row>
    <row r="48" spans="1:5" ht="13.5" thickBot="1">
      <c r="A48" s="191" t="s">
        <v>67</v>
      </c>
      <c r="B48" s="192"/>
      <c r="C48" s="145"/>
      <c r="D48" s="10"/>
      <c r="E48" s="77">
        <f>SUM(E43:E47)</f>
        <v>336</v>
      </c>
    </row>
    <row r="49" spans="1:5" ht="13.5" thickBot="1">
      <c r="A49" s="193"/>
      <c r="B49" s="194"/>
      <c r="C49" s="194"/>
      <c r="D49" s="194"/>
      <c r="E49" s="195"/>
    </row>
    <row r="50" spans="1:5">
      <c r="A50" s="188" t="s">
        <v>68</v>
      </c>
      <c r="B50" s="189"/>
      <c r="C50" s="189"/>
      <c r="D50" s="189"/>
      <c r="E50" s="190"/>
    </row>
    <row r="51" spans="1:5">
      <c r="A51" s="69" t="s">
        <v>6</v>
      </c>
      <c r="B51" s="1" t="s">
        <v>32</v>
      </c>
      <c r="C51" s="1"/>
      <c r="D51" s="1" t="s">
        <v>34</v>
      </c>
      <c r="E51" s="70" t="s">
        <v>35</v>
      </c>
    </row>
    <row r="52" spans="1:5">
      <c r="A52" s="196" t="s">
        <v>69</v>
      </c>
      <c r="B52" s="197"/>
      <c r="C52" s="197"/>
      <c r="D52" s="197"/>
      <c r="E52" s="198"/>
    </row>
    <row r="53" spans="1:5">
      <c r="A53" s="75" t="s">
        <v>36</v>
      </c>
      <c r="B53" s="2" t="s">
        <v>70</v>
      </c>
      <c r="C53" s="2"/>
      <c r="D53" s="5">
        <v>20</v>
      </c>
      <c r="E53" s="76">
        <f>TRUNC(D53*$E$28/100,2)</f>
        <v>202.38</v>
      </c>
    </row>
    <row r="54" spans="1:5">
      <c r="A54" s="106" t="s">
        <v>38</v>
      </c>
      <c r="B54" s="2" t="s">
        <v>71</v>
      </c>
      <c r="C54" s="2"/>
      <c r="D54" s="5">
        <v>1.5</v>
      </c>
      <c r="E54" s="76">
        <f>TRUNC(D54*$E$28/100,2)</f>
        <v>15.17</v>
      </c>
    </row>
    <row r="55" spans="1:5">
      <c r="A55" s="106" t="s">
        <v>40</v>
      </c>
      <c r="B55" s="2" t="s">
        <v>72</v>
      </c>
      <c r="C55" s="2"/>
      <c r="D55" s="5">
        <v>1</v>
      </c>
      <c r="E55" s="76">
        <f t="shared" ref="E55:E60" si="0">TRUNC(D55*$E$28/100,2)</f>
        <v>10.11</v>
      </c>
    </row>
    <row r="56" spans="1:5">
      <c r="A56" s="106" t="s">
        <v>42</v>
      </c>
      <c r="B56" s="2" t="s">
        <v>73</v>
      </c>
      <c r="C56" s="2"/>
      <c r="D56" s="5">
        <v>0.2</v>
      </c>
      <c r="E56" s="76">
        <f t="shared" si="0"/>
        <v>2.02</v>
      </c>
    </row>
    <row r="57" spans="1:5">
      <c r="A57" s="106" t="s">
        <v>44</v>
      </c>
      <c r="B57" s="2" t="s">
        <v>74</v>
      </c>
      <c r="C57" s="2"/>
      <c r="D57" s="5">
        <v>2.5</v>
      </c>
      <c r="E57" s="76">
        <f t="shared" si="0"/>
        <v>25.29</v>
      </c>
    </row>
    <row r="58" spans="1:5">
      <c r="A58" s="106" t="s">
        <v>46</v>
      </c>
      <c r="B58" s="2" t="s">
        <v>75</v>
      </c>
      <c r="C58" s="2"/>
      <c r="D58" s="5">
        <v>8</v>
      </c>
      <c r="E58" s="76">
        <f t="shared" si="0"/>
        <v>80.95</v>
      </c>
    </row>
    <row r="59" spans="1:5">
      <c r="A59" s="106" t="s">
        <v>48</v>
      </c>
      <c r="B59" s="2" t="s">
        <v>76</v>
      </c>
      <c r="C59" s="2"/>
      <c r="D59" s="5">
        <v>3</v>
      </c>
      <c r="E59" s="76">
        <f t="shared" si="0"/>
        <v>30.35</v>
      </c>
    </row>
    <row r="60" spans="1:5">
      <c r="A60" s="106" t="s">
        <v>50</v>
      </c>
      <c r="B60" s="2" t="s">
        <v>77</v>
      </c>
      <c r="C60" s="2"/>
      <c r="D60" s="5">
        <v>0.6</v>
      </c>
      <c r="E60" s="76">
        <f t="shared" si="0"/>
        <v>6.07</v>
      </c>
    </row>
    <row r="61" spans="1:5">
      <c r="A61" s="199" t="s">
        <v>78</v>
      </c>
      <c r="B61" s="200"/>
      <c r="C61" s="50"/>
      <c r="D61" s="6">
        <f>SUM(D53:D60)</f>
        <v>36.800000000000004</v>
      </c>
      <c r="E61" s="79">
        <f>SUM(E53:E60)</f>
        <v>372.34</v>
      </c>
    </row>
    <row r="62" spans="1:5">
      <c r="A62" s="213" t="s">
        <v>79</v>
      </c>
      <c r="B62" s="214"/>
      <c r="C62" s="214"/>
      <c r="D62" s="214"/>
      <c r="E62" s="215"/>
    </row>
    <row r="63" spans="1:5">
      <c r="A63" s="80" t="s">
        <v>36</v>
      </c>
      <c r="B63" s="2" t="s">
        <v>80</v>
      </c>
      <c r="C63" s="2"/>
      <c r="D63" s="7">
        <v>8.93</v>
      </c>
      <c r="E63" s="76">
        <f>TRUNC(D63*$E$28/100,2)</f>
        <v>90.36</v>
      </c>
    </row>
    <row r="64" spans="1:5">
      <c r="A64" s="80" t="s">
        <v>38</v>
      </c>
      <c r="B64" s="2" t="s">
        <v>81</v>
      </c>
      <c r="C64" s="2"/>
      <c r="D64" s="8">
        <v>2.98</v>
      </c>
      <c r="E64" s="76">
        <f>TRUNC(D64*$E$28/100,2)</f>
        <v>30.15</v>
      </c>
    </row>
    <row r="65" spans="1:5" ht="15">
      <c r="A65" s="81"/>
      <c r="B65" s="19" t="s">
        <v>82</v>
      </c>
      <c r="C65" s="15"/>
      <c r="D65" s="8">
        <f>D63+D64</f>
        <v>11.91</v>
      </c>
      <c r="E65" s="76">
        <f>TRUNC(E63+E64,2)</f>
        <v>120.51</v>
      </c>
    </row>
    <row r="66" spans="1:5">
      <c r="A66" s="80" t="s">
        <v>40</v>
      </c>
      <c r="B66" s="112" t="s">
        <v>83</v>
      </c>
      <c r="C66" s="2"/>
      <c r="D66" s="8">
        <v>5</v>
      </c>
      <c r="E66" s="76">
        <f>TRUNC(D66*$E$28/100,2)</f>
        <v>50.59</v>
      </c>
    </row>
    <row r="67" spans="1:5">
      <c r="A67" s="199" t="s">
        <v>84</v>
      </c>
      <c r="B67" s="200"/>
      <c r="C67" s="50"/>
      <c r="D67" s="6">
        <f>D66+D65</f>
        <v>16.91</v>
      </c>
      <c r="E67" s="79">
        <f>E65+E66</f>
        <v>171.10000000000002</v>
      </c>
    </row>
    <row r="68" spans="1:5">
      <c r="A68" s="213" t="s">
        <v>85</v>
      </c>
      <c r="B68" s="214"/>
      <c r="C68" s="214"/>
      <c r="D68" s="214"/>
      <c r="E68" s="215"/>
    </row>
    <row r="69" spans="1:5">
      <c r="A69" s="80" t="s">
        <v>36</v>
      </c>
      <c r="B69" s="2" t="s">
        <v>86</v>
      </c>
      <c r="C69" s="9"/>
      <c r="D69" s="7">
        <v>0.14000000000000001</v>
      </c>
      <c r="E69" s="76">
        <f>TRUNC(D69*$E$28/100,2)</f>
        <v>1.41</v>
      </c>
    </row>
    <row r="70" spans="1:5">
      <c r="A70" s="80" t="s">
        <v>38</v>
      </c>
      <c r="B70" s="112" t="s">
        <v>87</v>
      </c>
      <c r="C70" s="2"/>
      <c r="D70" s="8">
        <v>0.02</v>
      </c>
      <c r="E70" s="76">
        <f>TRUNC(D70*$E$28/100,2)</f>
        <v>0.2</v>
      </c>
    </row>
    <row r="71" spans="1:5">
      <c r="A71" s="199" t="s">
        <v>88</v>
      </c>
      <c r="B71" s="200"/>
      <c r="C71" s="50"/>
      <c r="D71" s="6">
        <f>SUM(D69:D70)</f>
        <v>0.16</v>
      </c>
      <c r="E71" s="79">
        <f>SUM(E69:E70)</f>
        <v>1.6099999999999999</v>
      </c>
    </row>
    <row r="72" spans="1:5">
      <c r="A72" s="213" t="s">
        <v>89</v>
      </c>
      <c r="B72" s="214"/>
      <c r="C72" s="214"/>
      <c r="D72" s="214"/>
      <c r="E72" s="215"/>
    </row>
    <row r="73" spans="1:5">
      <c r="A73" s="80" t="s">
        <v>36</v>
      </c>
      <c r="B73" s="2" t="s">
        <v>90</v>
      </c>
      <c r="C73" s="2"/>
      <c r="D73" s="8">
        <v>0.5</v>
      </c>
      <c r="E73" s="76">
        <f t="shared" ref="E73:E78" si="1">TRUNC(D73*$E$28/100,2)</f>
        <v>5.05</v>
      </c>
    </row>
    <row r="74" spans="1:5">
      <c r="A74" s="80" t="s">
        <v>38</v>
      </c>
      <c r="B74" s="2" t="s">
        <v>91</v>
      </c>
      <c r="C74" s="2"/>
      <c r="D74" s="8">
        <v>8</v>
      </c>
      <c r="E74" s="76">
        <f t="shared" si="1"/>
        <v>80.95</v>
      </c>
    </row>
    <row r="75" spans="1:5">
      <c r="A75" s="80" t="s">
        <v>40</v>
      </c>
      <c r="B75" s="2" t="s">
        <v>92</v>
      </c>
      <c r="C75" s="2"/>
      <c r="D75" s="8">
        <v>4.3499999999999996</v>
      </c>
      <c r="E75" s="76">
        <f t="shared" si="1"/>
        <v>44.01</v>
      </c>
    </row>
    <row r="76" spans="1:5">
      <c r="A76" s="80" t="s">
        <v>42</v>
      </c>
      <c r="B76" s="2" t="s">
        <v>93</v>
      </c>
      <c r="C76" s="2"/>
      <c r="D76" s="8">
        <v>0.19</v>
      </c>
      <c r="E76" s="76">
        <f t="shared" si="1"/>
        <v>1.92</v>
      </c>
    </row>
    <row r="77" spans="1:5">
      <c r="A77" s="80" t="s">
        <v>44</v>
      </c>
      <c r="B77" s="112" t="s">
        <v>94</v>
      </c>
      <c r="C77" s="2"/>
      <c r="D77" s="8">
        <v>0.03</v>
      </c>
      <c r="E77" s="76">
        <f t="shared" si="1"/>
        <v>0.3</v>
      </c>
    </row>
    <row r="78" spans="1:5">
      <c r="A78" s="80" t="s">
        <v>46</v>
      </c>
      <c r="B78" s="2" t="s">
        <v>95</v>
      </c>
      <c r="C78" s="2"/>
      <c r="D78" s="8">
        <v>0.01</v>
      </c>
      <c r="E78" s="76">
        <f t="shared" si="1"/>
        <v>0.1</v>
      </c>
    </row>
    <row r="79" spans="1:5">
      <c r="A79" s="199" t="s">
        <v>96</v>
      </c>
      <c r="B79" s="200"/>
      <c r="C79" s="50"/>
      <c r="D79" s="6">
        <f>TRUNC(SUM(D73:D78),2)</f>
        <v>13.08</v>
      </c>
      <c r="E79" s="79">
        <f>SUM(E73:E78)</f>
        <v>132.32999999999998</v>
      </c>
    </row>
    <row r="80" spans="1:5">
      <c r="A80" s="196" t="s">
        <v>97</v>
      </c>
      <c r="B80" s="197"/>
      <c r="C80" s="197"/>
      <c r="D80" s="197"/>
      <c r="E80" s="198"/>
    </row>
    <row r="81" spans="1:5">
      <c r="A81" s="80" t="s">
        <v>36</v>
      </c>
      <c r="B81" s="2" t="s">
        <v>98</v>
      </c>
      <c r="C81" s="2"/>
      <c r="D81" s="2">
        <v>8.93</v>
      </c>
      <c r="E81" s="76">
        <f t="shared" ref="E81:E86" si="2">TRUNC(D81*$E$28/100,2)</f>
        <v>90.36</v>
      </c>
    </row>
    <row r="82" spans="1:5">
      <c r="A82" s="80" t="s">
        <v>38</v>
      </c>
      <c r="B82" s="2" t="s">
        <v>99</v>
      </c>
      <c r="C82" s="2"/>
      <c r="D82" s="2">
        <v>1.66</v>
      </c>
      <c r="E82" s="76">
        <f t="shared" si="2"/>
        <v>16.79</v>
      </c>
    </row>
    <row r="83" spans="1:5">
      <c r="A83" s="80" t="s">
        <v>40</v>
      </c>
      <c r="B83" s="2" t="s">
        <v>100</v>
      </c>
      <c r="C83" s="2"/>
      <c r="D83" s="2">
        <v>0.03</v>
      </c>
      <c r="E83" s="76">
        <f t="shared" si="2"/>
        <v>0.3</v>
      </c>
    </row>
    <row r="84" spans="1:5">
      <c r="A84" s="80" t="s">
        <v>42</v>
      </c>
      <c r="B84" s="2" t="s">
        <v>101</v>
      </c>
      <c r="C84" s="2"/>
      <c r="D84" s="2">
        <v>1.39</v>
      </c>
      <c r="E84" s="76">
        <f t="shared" si="2"/>
        <v>14.06</v>
      </c>
    </row>
    <row r="85" spans="1:5">
      <c r="A85" s="80" t="s">
        <v>44</v>
      </c>
      <c r="B85" s="2" t="s">
        <v>102</v>
      </c>
      <c r="C85" s="2"/>
      <c r="D85" s="2">
        <v>0.08</v>
      </c>
      <c r="E85" s="76">
        <f t="shared" si="2"/>
        <v>0.8</v>
      </c>
    </row>
    <row r="86" spans="1:5">
      <c r="A86" s="80" t="s">
        <v>46</v>
      </c>
      <c r="B86" s="2" t="s">
        <v>51</v>
      </c>
      <c r="C86" s="2"/>
      <c r="D86" s="16">
        <v>0</v>
      </c>
      <c r="E86" s="76">
        <f t="shared" si="2"/>
        <v>0</v>
      </c>
    </row>
    <row r="87" spans="1:5" ht="15">
      <c r="A87" s="81"/>
      <c r="B87" s="19" t="s">
        <v>82</v>
      </c>
      <c r="C87" s="18"/>
      <c r="D87" s="33">
        <f>TRUNC(SUM(D81:D86),2)</f>
        <v>12.09</v>
      </c>
      <c r="E87" s="82">
        <f>TRUNC(SUM(E81:E86),2)</f>
        <v>122.31</v>
      </c>
    </row>
    <row r="88" spans="1:5">
      <c r="A88" s="80" t="s">
        <v>48</v>
      </c>
      <c r="B88" s="112" t="s">
        <v>103</v>
      </c>
      <c r="C88" s="2"/>
      <c r="D88" s="2">
        <v>2.0299999999999998</v>
      </c>
      <c r="E88" s="76">
        <f>TRUNC(D88*$E$28/100,2)</f>
        <v>20.54</v>
      </c>
    </row>
    <row r="89" spans="1:5">
      <c r="A89" s="199" t="s">
        <v>104</v>
      </c>
      <c r="B89" s="200"/>
      <c r="C89" s="50"/>
      <c r="D89" s="6">
        <f>TRUNC(SUM(D87:D88),2)</f>
        <v>14.12</v>
      </c>
      <c r="E89" s="79">
        <f>TRUNC(SUM(E87:E88),2)</f>
        <v>142.85</v>
      </c>
    </row>
    <row r="90" spans="1:5" ht="13.5" thickBot="1">
      <c r="A90" s="201" t="s">
        <v>105</v>
      </c>
      <c r="B90" s="202"/>
      <c r="C90" s="145"/>
      <c r="D90" s="10">
        <f>SUM(D61,D67,D71,D79,D89)</f>
        <v>81.070000000000007</v>
      </c>
      <c r="E90" s="77">
        <f>SUM(E61,E67,E71,E79,E89)</f>
        <v>820.23000000000013</v>
      </c>
    </row>
    <row r="91" spans="1:5" ht="13.5" thickBot="1">
      <c r="A91" s="73"/>
      <c r="B91" s="11"/>
      <c r="C91" s="11"/>
      <c r="D91" s="12"/>
      <c r="E91" s="83"/>
    </row>
    <row r="92" spans="1:5">
      <c r="A92" s="188" t="s">
        <v>106</v>
      </c>
      <c r="B92" s="189"/>
      <c r="C92" s="189"/>
      <c r="D92" s="189"/>
      <c r="E92" s="190"/>
    </row>
    <row r="93" spans="1:5">
      <c r="A93" s="69" t="s">
        <v>6</v>
      </c>
      <c r="B93" s="1" t="s">
        <v>32</v>
      </c>
      <c r="C93" s="1"/>
      <c r="D93" s="1"/>
      <c r="E93" s="70" t="s">
        <v>107</v>
      </c>
    </row>
    <row r="94" spans="1:5">
      <c r="A94" s="75" t="s">
        <v>108</v>
      </c>
      <c r="B94" s="112" t="s">
        <v>109</v>
      </c>
      <c r="C94" s="2"/>
      <c r="D94" s="3"/>
      <c r="E94" s="71">
        <f>E39+E90+E28+E48</f>
        <v>2649.1836000000003</v>
      </c>
    </row>
    <row r="95" spans="1:5">
      <c r="A95" s="211" t="s">
        <v>110</v>
      </c>
      <c r="B95" s="212"/>
      <c r="C95" s="56"/>
      <c r="D95" s="57"/>
      <c r="E95" s="84">
        <f>SUM(E94)</f>
        <v>2649.1836000000003</v>
      </c>
    </row>
    <row r="96" spans="1:5">
      <c r="A96" s="216"/>
      <c r="B96" s="217"/>
      <c r="C96" s="217"/>
      <c r="D96" s="217"/>
      <c r="E96" s="218"/>
    </row>
    <row r="97" spans="1:5">
      <c r="A97" s="219" t="s">
        <v>111</v>
      </c>
      <c r="B97" s="220"/>
      <c r="C97" s="220"/>
      <c r="D97" s="220"/>
      <c r="E97" s="221"/>
    </row>
    <row r="98" spans="1:5">
      <c r="A98" s="69" t="s">
        <v>6</v>
      </c>
      <c r="B98" s="58" t="s">
        <v>112</v>
      </c>
      <c r="C98" s="58"/>
      <c r="D98" s="59"/>
      <c r="E98" s="85" t="s">
        <v>35</v>
      </c>
    </row>
    <row r="99" spans="1:5">
      <c r="A99" s="86">
        <v>1</v>
      </c>
      <c r="B99" s="63" t="s">
        <v>113</v>
      </c>
      <c r="C99" s="61"/>
      <c r="D99" s="62"/>
      <c r="E99" s="87">
        <f>E67</f>
        <v>171.10000000000002</v>
      </c>
    </row>
    <row r="100" spans="1:5">
      <c r="A100" s="86">
        <v>2</v>
      </c>
      <c r="B100" s="63" t="s">
        <v>114</v>
      </c>
      <c r="C100" s="61"/>
      <c r="D100" s="62"/>
      <c r="E100" s="87">
        <f>E61</f>
        <v>372.34</v>
      </c>
    </row>
    <row r="101" spans="1:5">
      <c r="A101" s="86">
        <v>3</v>
      </c>
      <c r="B101" s="2" t="s">
        <v>86</v>
      </c>
      <c r="C101" s="61"/>
      <c r="D101" s="62"/>
      <c r="E101" s="87">
        <f>E71</f>
        <v>1.6099999999999999</v>
      </c>
    </row>
    <row r="102" spans="1:5">
      <c r="A102" s="86">
        <v>4</v>
      </c>
      <c r="B102" s="64" t="s">
        <v>115</v>
      </c>
      <c r="C102" s="61"/>
      <c r="D102" s="62"/>
      <c r="E102" s="87">
        <f>E79</f>
        <v>132.32999999999998</v>
      </c>
    </row>
    <row r="103" spans="1:5">
      <c r="A103" s="86">
        <v>5</v>
      </c>
      <c r="B103" s="65" t="s">
        <v>116</v>
      </c>
      <c r="C103" s="61"/>
      <c r="D103" s="62"/>
      <c r="E103" s="87">
        <f>E89</f>
        <v>142.85</v>
      </c>
    </row>
    <row r="104" spans="1:5">
      <c r="A104" s="86">
        <v>6</v>
      </c>
      <c r="B104" s="60" t="s">
        <v>51</v>
      </c>
      <c r="C104" s="58"/>
      <c r="D104" s="59"/>
      <c r="E104" s="88"/>
    </row>
    <row r="105" spans="1:5" ht="13.5" thickBot="1">
      <c r="A105" s="222" t="s">
        <v>15</v>
      </c>
      <c r="B105" s="223"/>
      <c r="C105" s="223"/>
      <c r="D105" s="224"/>
      <c r="E105" s="101">
        <f>SUM(E99:E103)</f>
        <v>820.23000000000013</v>
      </c>
    </row>
    <row r="106" spans="1:5" ht="13.5" thickBot="1">
      <c r="A106" s="225"/>
      <c r="B106" s="226"/>
      <c r="C106" s="226"/>
      <c r="D106" s="226"/>
      <c r="E106" s="227"/>
    </row>
    <row r="107" spans="1:5">
      <c r="A107" s="228" t="s">
        <v>117</v>
      </c>
      <c r="B107" s="229"/>
      <c r="C107" s="229"/>
      <c r="D107" s="229"/>
      <c r="E107" s="230"/>
    </row>
    <row r="108" spans="1:5">
      <c r="A108" s="69" t="s">
        <v>6</v>
      </c>
      <c r="B108" s="27" t="s">
        <v>32</v>
      </c>
      <c r="C108" s="30"/>
      <c r="D108" s="27" t="s">
        <v>118</v>
      </c>
      <c r="E108" s="70" t="s">
        <v>107</v>
      </c>
    </row>
    <row r="109" spans="1:5">
      <c r="A109" s="89" t="s">
        <v>119</v>
      </c>
      <c r="B109" s="28" t="s">
        <v>120</v>
      </c>
      <c r="C109" s="31"/>
      <c r="D109" s="26">
        <f>'BDI - ANEXO III'!$C$8</f>
        <v>3</v>
      </c>
      <c r="E109" s="90"/>
    </row>
    <row r="110" spans="1:5">
      <c r="A110" s="91" t="s">
        <v>121</v>
      </c>
      <c r="B110" s="29" t="s">
        <v>122</v>
      </c>
      <c r="C110" s="32"/>
      <c r="D110" s="25">
        <f>'BDI - ANEXO III'!$C$9</f>
        <v>3</v>
      </c>
      <c r="E110" s="90"/>
    </row>
    <row r="111" spans="1:5">
      <c r="A111" s="89" t="s">
        <v>123</v>
      </c>
      <c r="B111" s="28" t="s">
        <v>124</v>
      </c>
      <c r="C111" s="31"/>
      <c r="D111" s="26">
        <f>'BDI - ANEXO III'!$C$11</f>
        <v>0.4</v>
      </c>
      <c r="E111" s="92"/>
    </row>
    <row r="112" spans="1:5">
      <c r="A112" s="91" t="s">
        <v>125</v>
      </c>
      <c r="B112" s="29" t="s">
        <v>126</v>
      </c>
      <c r="C112" s="32"/>
      <c r="D112" s="25">
        <f>'BDI - ANEXO III'!$C$12</f>
        <v>0.4</v>
      </c>
      <c r="E112" s="90"/>
    </row>
    <row r="113" spans="1:5">
      <c r="A113" s="89" t="s">
        <v>127</v>
      </c>
      <c r="B113" s="28" t="s">
        <v>128</v>
      </c>
      <c r="C113" s="31"/>
      <c r="D113" s="26">
        <f>'BDI - ANEXO III'!$C$14</f>
        <v>4</v>
      </c>
      <c r="E113" s="92"/>
    </row>
    <row r="114" spans="1:5">
      <c r="A114" s="91" t="s">
        <v>129</v>
      </c>
      <c r="B114" s="29" t="s">
        <v>130</v>
      </c>
      <c r="C114" s="32"/>
      <c r="D114" s="25">
        <f>'BDI - ANEXO III'!$C$15</f>
        <v>4</v>
      </c>
      <c r="E114" s="90"/>
    </row>
    <row r="115" spans="1:5">
      <c r="A115" s="89" t="s">
        <v>131</v>
      </c>
      <c r="B115" s="28" t="s">
        <v>132</v>
      </c>
      <c r="C115" s="31"/>
      <c r="D115" s="26">
        <f>'BDI - ANEXO III'!$C$17</f>
        <v>8.65</v>
      </c>
      <c r="E115" s="90"/>
    </row>
    <row r="116" spans="1:5">
      <c r="A116" s="91" t="s">
        <v>133</v>
      </c>
      <c r="B116" s="29" t="s">
        <v>134</v>
      </c>
      <c r="C116" s="32"/>
      <c r="D116" s="25">
        <f>'BDI - ANEXO III'!$C$18</f>
        <v>5</v>
      </c>
      <c r="E116" s="90"/>
    </row>
    <row r="117" spans="1:5">
      <c r="A117" s="91" t="s">
        <v>135</v>
      </c>
      <c r="B117" s="29" t="s">
        <v>136</v>
      </c>
      <c r="C117" s="32"/>
      <c r="D117" s="25">
        <f>'BDI - ANEXO III'!$C$19</f>
        <v>0.65</v>
      </c>
      <c r="E117" s="90"/>
    </row>
    <row r="118" spans="1:5">
      <c r="A118" s="91" t="s">
        <v>137</v>
      </c>
      <c r="B118" s="29" t="s">
        <v>138</v>
      </c>
      <c r="C118" s="32"/>
      <c r="D118" s="25">
        <f>'BDI - ANEXO III'!$C$20</f>
        <v>3</v>
      </c>
      <c r="E118" s="90"/>
    </row>
    <row r="119" spans="1:5" ht="13.5" thickBot="1">
      <c r="A119" s="231" t="s">
        <v>139</v>
      </c>
      <c r="B119" s="232"/>
      <c r="C119" s="233"/>
      <c r="D119" s="66">
        <f>'BDI - ANEXO III'!$C$21</f>
        <v>0.17732326217843442</v>
      </c>
      <c r="E119" s="93">
        <f>TRUNC(E95*D119,2)</f>
        <v>469.76</v>
      </c>
    </row>
    <row r="120" spans="1:5" ht="13.5" thickBot="1">
      <c r="A120" s="234"/>
      <c r="B120" s="235"/>
      <c r="C120" s="235"/>
      <c r="D120" s="235"/>
      <c r="E120" s="236"/>
    </row>
    <row r="121" spans="1:5" ht="15.75">
      <c r="A121" s="237" t="s">
        <v>140</v>
      </c>
      <c r="B121" s="238"/>
      <c r="C121" s="238"/>
      <c r="D121" s="238"/>
      <c r="E121" s="239"/>
    </row>
    <row r="122" spans="1:5">
      <c r="A122" s="185" t="s">
        <v>141</v>
      </c>
      <c r="B122" s="186"/>
      <c r="C122" s="186"/>
      <c r="D122" s="240"/>
      <c r="E122" s="148" t="s">
        <v>35</v>
      </c>
    </row>
    <row r="123" spans="1:5">
      <c r="A123" s="95" t="s">
        <v>36</v>
      </c>
      <c r="B123" s="174" t="s">
        <v>142</v>
      </c>
      <c r="C123" s="175"/>
      <c r="D123" s="210"/>
      <c r="E123" s="94">
        <f>E28</f>
        <v>1011.94</v>
      </c>
    </row>
    <row r="124" spans="1:5">
      <c r="A124" s="95" t="s">
        <v>38</v>
      </c>
      <c r="B124" s="174" t="s">
        <v>143</v>
      </c>
      <c r="C124" s="175"/>
      <c r="D124" s="210"/>
      <c r="E124" s="94">
        <f>E39</f>
        <v>481.0136</v>
      </c>
    </row>
    <row r="125" spans="1:5">
      <c r="A125" s="95" t="s">
        <v>40</v>
      </c>
      <c r="B125" s="174" t="s">
        <v>144</v>
      </c>
      <c r="C125" s="175"/>
      <c r="D125" s="210"/>
      <c r="E125" s="94">
        <f>E48</f>
        <v>336</v>
      </c>
    </row>
    <row r="126" spans="1:5">
      <c r="A126" s="95" t="s">
        <v>42</v>
      </c>
      <c r="B126" s="174" t="s">
        <v>145</v>
      </c>
      <c r="C126" s="175"/>
      <c r="D126" s="210"/>
      <c r="E126" s="94">
        <f>E90</f>
        <v>820.23000000000013</v>
      </c>
    </row>
    <row r="127" spans="1:5" ht="12.75" customHeight="1">
      <c r="A127" s="245" t="s">
        <v>146</v>
      </c>
      <c r="B127" s="175"/>
      <c r="C127" s="175"/>
      <c r="D127" s="210"/>
      <c r="E127" s="94">
        <f>SUM(E123:E126)</f>
        <v>2649.1836000000003</v>
      </c>
    </row>
    <row r="128" spans="1:5">
      <c r="A128" s="95" t="s">
        <v>44</v>
      </c>
      <c r="B128" s="174" t="s">
        <v>147</v>
      </c>
      <c r="C128" s="175"/>
      <c r="D128" s="210"/>
      <c r="E128" s="94">
        <f>E119</f>
        <v>469.76</v>
      </c>
    </row>
    <row r="129" spans="1:5">
      <c r="A129" s="246" t="s">
        <v>15</v>
      </c>
      <c r="B129" s="247"/>
      <c r="C129" s="247"/>
      <c r="D129" s="248"/>
      <c r="E129" s="94">
        <f>E127+E128</f>
        <v>3118.9436000000005</v>
      </c>
    </row>
    <row r="130" spans="1:5" ht="16.5" thickBot="1">
      <c r="A130" s="249" t="s">
        <v>170</v>
      </c>
      <c r="B130" s="250"/>
      <c r="C130" s="250"/>
      <c r="D130" s="250"/>
      <c r="E130" s="109">
        <f>E95+E119</f>
        <v>3118.9436000000005</v>
      </c>
    </row>
    <row r="131" spans="1:5" ht="16.5" thickBot="1">
      <c r="A131" s="251"/>
      <c r="B131" s="252"/>
      <c r="C131" s="252"/>
      <c r="D131" s="252"/>
      <c r="E131" s="253"/>
    </row>
    <row r="132" spans="1:5" ht="63">
      <c r="A132" s="99" t="s">
        <v>149</v>
      </c>
      <c r="B132" s="241" t="s">
        <v>8</v>
      </c>
      <c r="C132" s="241"/>
      <c r="D132" s="143" t="s">
        <v>150</v>
      </c>
      <c r="E132" s="100" t="s">
        <v>151</v>
      </c>
    </row>
    <row r="133" spans="1:5" ht="16.5" thickBot="1">
      <c r="A133" s="96" t="s">
        <v>152</v>
      </c>
      <c r="B133" s="242" t="s">
        <v>153</v>
      </c>
      <c r="C133" s="242"/>
      <c r="D133" s="144" t="s">
        <v>154</v>
      </c>
      <c r="E133" s="97" t="s">
        <v>155</v>
      </c>
    </row>
    <row r="134" spans="1:5" ht="30" customHeight="1" thickBot="1">
      <c r="A134" s="136" t="s">
        <v>14</v>
      </c>
      <c r="B134" s="243">
        <v>1</v>
      </c>
      <c r="C134" s="244"/>
      <c r="D134" s="107">
        <f>E130</f>
        <v>3118.9436000000005</v>
      </c>
      <c r="E134" s="108">
        <f>D134*B134</f>
        <v>3118.9436000000005</v>
      </c>
    </row>
  </sheetData>
  <mergeCells count="57">
    <mergeCell ref="B132:C132"/>
    <mergeCell ref="B133:C133"/>
    <mergeCell ref="B134:C134"/>
    <mergeCell ref="B126:D126"/>
    <mergeCell ref="A127:D127"/>
    <mergeCell ref="B128:D128"/>
    <mergeCell ref="A129:D129"/>
    <mergeCell ref="A130:D130"/>
    <mergeCell ref="A131:E131"/>
    <mergeCell ref="B125:D125"/>
    <mergeCell ref="A96:E96"/>
    <mergeCell ref="A97:E97"/>
    <mergeCell ref="A105:D105"/>
    <mergeCell ref="A106:E106"/>
    <mergeCell ref="A107:E107"/>
    <mergeCell ref="A119:C119"/>
    <mergeCell ref="A120:E120"/>
    <mergeCell ref="A121:E121"/>
    <mergeCell ref="A122:D122"/>
    <mergeCell ref="B123:D123"/>
    <mergeCell ref="B124:D124"/>
    <mergeCell ref="A95:B95"/>
    <mergeCell ref="A61:B61"/>
    <mergeCell ref="A62:E62"/>
    <mergeCell ref="A67:B67"/>
    <mergeCell ref="A68:E68"/>
    <mergeCell ref="A71:B71"/>
    <mergeCell ref="A72:E72"/>
    <mergeCell ref="A79:B79"/>
    <mergeCell ref="C15:E15"/>
    <mergeCell ref="A16:E16"/>
    <mergeCell ref="A17:E17"/>
    <mergeCell ref="A18:E18"/>
    <mergeCell ref="A28:B28"/>
    <mergeCell ref="A50:E50"/>
    <mergeCell ref="A80:E80"/>
    <mergeCell ref="A89:B89"/>
    <mergeCell ref="A90:B90"/>
    <mergeCell ref="A92:E92"/>
    <mergeCell ref="A52:E52"/>
    <mergeCell ref="A30:E30"/>
    <mergeCell ref="A39:B39"/>
    <mergeCell ref="A41:E41"/>
    <mergeCell ref="A48:B48"/>
    <mergeCell ref="A49:E49"/>
    <mergeCell ref="C12:E12"/>
    <mergeCell ref="C13:E13"/>
    <mergeCell ref="C14:E14"/>
    <mergeCell ref="A2:E2"/>
    <mergeCell ref="A3:J3"/>
    <mergeCell ref="A4:J4"/>
    <mergeCell ref="A5:E5"/>
    <mergeCell ref="A6:E6"/>
    <mergeCell ref="A7:E7"/>
    <mergeCell ref="A8:E8"/>
    <mergeCell ref="A10:E10"/>
    <mergeCell ref="A11:E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Equation.3" shapeId="75777" r:id="rId4">
          <objectPr defaultSize="0" autoPict="0" r:id="rId5">
            <anchor moveWithCells="1">
              <from>
                <xdr:col>1</xdr:col>
                <xdr:colOff>2638425</xdr:colOff>
                <xdr:row>110</xdr:row>
                <xdr:rowOff>0</xdr:rowOff>
              </from>
              <to>
                <xdr:col>2</xdr:col>
                <xdr:colOff>295275</xdr:colOff>
                <xdr:row>115</xdr:row>
                <xdr:rowOff>57150</xdr:rowOff>
              </to>
            </anchor>
          </objectPr>
        </oleObject>
      </mc:Choice>
      <mc:Fallback>
        <oleObject progId="Equation.3" shapeId="7577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"/>
  <dimension ref="A1:J29"/>
  <sheetViews>
    <sheetView view="pageBreakPreview" topLeftCell="A7" zoomScaleSheetLayoutView="100" workbookViewId="0">
      <selection activeCell="C16" sqref="C16"/>
    </sheetView>
  </sheetViews>
  <sheetFormatPr defaultRowHeight="12.75"/>
  <cols>
    <col min="1" max="1" width="12.5" customWidth="1"/>
    <col min="2" max="2" width="83.5" customWidth="1"/>
    <col min="3" max="3" width="39.6640625" customWidth="1"/>
  </cols>
  <sheetData>
    <row r="1" spans="1:10" ht="60.75" customHeight="1">
      <c r="A1" s="130"/>
      <c r="B1" s="131"/>
      <c r="C1" s="132"/>
      <c r="D1" s="133"/>
      <c r="E1" s="133"/>
      <c r="F1" s="133"/>
      <c r="G1" s="133"/>
      <c r="H1" s="133"/>
      <c r="I1" s="133"/>
      <c r="J1" s="133"/>
    </row>
    <row r="2" spans="1:10" ht="4.5" customHeight="1">
      <c r="A2" s="169"/>
      <c r="B2" s="170"/>
      <c r="C2" s="170"/>
      <c r="D2" s="170"/>
      <c r="E2" s="170"/>
      <c r="F2" s="170"/>
      <c r="G2" s="170"/>
      <c r="H2" s="170"/>
      <c r="I2" s="170"/>
      <c r="J2" s="170"/>
    </row>
    <row r="3" spans="1:10" ht="15.75">
      <c r="A3" s="169" t="s">
        <v>0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5.75">
      <c r="A4" s="169" t="s">
        <v>1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>
      <c r="A5" s="257"/>
      <c r="B5" s="258"/>
      <c r="C5" s="258"/>
      <c r="D5" s="258"/>
      <c r="E5" s="258"/>
    </row>
    <row r="6" spans="1:10" ht="16.5" thickBot="1">
      <c r="A6" s="254" t="s">
        <v>171</v>
      </c>
      <c r="B6" s="255"/>
      <c r="C6" s="256"/>
    </row>
    <row r="7" spans="1:10" ht="18">
      <c r="A7" s="35" t="s">
        <v>172</v>
      </c>
      <c r="B7" s="20" t="s">
        <v>173</v>
      </c>
      <c r="C7" s="36" t="s">
        <v>174</v>
      </c>
    </row>
    <row r="8" spans="1:10" ht="18">
      <c r="A8" s="35" t="s">
        <v>119</v>
      </c>
      <c r="B8" s="21" t="s">
        <v>175</v>
      </c>
      <c r="C8" s="37">
        <f>SUM(C9:C9)</f>
        <v>3</v>
      </c>
    </row>
    <row r="9" spans="1:10" ht="18">
      <c r="A9" s="38" t="s">
        <v>121</v>
      </c>
      <c r="B9" s="22" t="s">
        <v>176</v>
      </c>
      <c r="C9" s="39">
        <v>3</v>
      </c>
    </row>
    <row r="10" spans="1:10" ht="18">
      <c r="A10" s="40"/>
      <c r="B10" s="22"/>
      <c r="C10" s="39"/>
    </row>
    <row r="11" spans="1:10" ht="18">
      <c r="A11" s="35" t="s">
        <v>123</v>
      </c>
      <c r="B11" s="21" t="s">
        <v>124</v>
      </c>
      <c r="C11" s="41">
        <f>SUM(C12:C12)</f>
        <v>0.4</v>
      </c>
    </row>
    <row r="12" spans="1:10" ht="18">
      <c r="A12" s="38" t="s">
        <v>125</v>
      </c>
      <c r="B12" s="22" t="s">
        <v>126</v>
      </c>
      <c r="C12" s="39">
        <v>0.4</v>
      </c>
    </row>
    <row r="13" spans="1:10" ht="18">
      <c r="A13" s="38"/>
      <c r="B13" s="21"/>
      <c r="C13" s="41"/>
    </row>
    <row r="14" spans="1:10" ht="18">
      <c r="A14" s="35" t="s">
        <v>127</v>
      </c>
      <c r="B14" s="21" t="s">
        <v>128</v>
      </c>
      <c r="C14" s="41">
        <f>C15</f>
        <v>4</v>
      </c>
    </row>
    <row r="15" spans="1:10" ht="18">
      <c r="A15" s="38" t="s">
        <v>129</v>
      </c>
      <c r="B15" s="22" t="s">
        <v>130</v>
      </c>
      <c r="C15" s="39">
        <v>4</v>
      </c>
    </row>
    <row r="16" spans="1:10" ht="18">
      <c r="A16" s="38"/>
      <c r="B16" s="22"/>
      <c r="C16" s="39"/>
    </row>
    <row r="17" spans="1:3" ht="18">
      <c r="A17" s="35" t="s">
        <v>131</v>
      </c>
      <c r="B17" s="21" t="s">
        <v>132</v>
      </c>
      <c r="C17" s="41">
        <f>SUM(C18:C20)</f>
        <v>8.65</v>
      </c>
    </row>
    <row r="18" spans="1:3" ht="18">
      <c r="A18" s="38" t="s">
        <v>133</v>
      </c>
      <c r="B18" s="22" t="s">
        <v>134</v>
      </c>
      <c r="C18" s="39">
        <v>5</v>
      </c>
    </row>
    <row r="19" spans="1:3" ht="18">
      <c r="A19" s="38" t="s">
        <v>135</v>
      </c>
      <c r="B19" s="22" t="s">
        <v>136</v>
      </c>
      <c r="C19" s="39">
        <v>0.65</v>
      </c>
    </row>
    <row r="20" spans="1:3" ht="18">
      <c r="A20" s="38" t="s">
        <v>137</v>
      </c>
      <c r="B20" s="22" t="s">
        <v>138</v>
      </c>
      <c r="C20" s="39">
        <v>3</v>
      </c>
    </row>
    <row r="21" spans="1:3" ht="18">
      <c r="A21" s="42"/>
      <c r="B21" s="23" t="s">
        <v>177</v>
      </c>
      <c r="C21" s="43">
        <f>(((1+C8/100)*(1+C11/100)*(1+C14/100))/(1-C17/100)-1)</f>
        <v>0.17732326217843442</v>
      </c>
    </row>
    <row r="22" spans="1:3" ht="15.75">
      <c r="A22" s="44"/>
      <c r="B22" s="24" t="s">
        <v>178</v>
      </c>
      <c r="C22" s="45"/>
    </row>
    <row r="23" spans="1:3" ht="15.75">
      <c r="A23" s="44"/>
      <c r="B23" s="24"/>
      <c r="C23" s="45"/>
    </row>
    <row r="24" spans="1:3" ht="15.75">
      <c r="A24" s="44"/>
      <c r="B24" s="24"/>
      <c r="C24" s="45"/>
    </row>
    <row r="25" spans="1:3" ht="15.75">
      <c r="A25" s="44"/>
      <c r="B25" s="24"/>
      <c r="C25" s="45"/>
    </row>
    <row r="26" spans="1:3" ht="15.75">
      <c r="A26" s="44"/>
      <c r="B26" s="24"/>
      <c r="C26" s="45"/>
    </row>
    <row r="27" spans="1:3" ht="15.75">
      <c r="A27" s="44"/>
      <c r="B27" s="24"/>
      <c r="C27" s="45"/>
    </row>
    <row r="28" spans="1:3" ht="15.75" thickBot="1">
      <c r="A28" s="46"/>
      <c r="B28" s="47"/>
      <c r="C28" s="48"/>
    </row>
    <row r="29" spans="1:3" ht="15">
      <c r="A29" s="34"/>
      <c r="B29" s="34"/>
      <c r="C29" s="34"/>
    </row>
  </sheetData>
  <mergeCells count="5">
    <mergeCell ref="A6:C6"/>
    <mergeCell ref="A5:E5"/>
    <mergeCell ref="A2:J2"/>
    <mergeCell ref="A3:J3"/>
    <mergeCell ref="A4:J4"/>
  </mergeCells>
  <pageMargins left="0.78740157480314965" right="0.51181102362204722" top="0.78740157480314965" bottom="0.78740157480314965" header="0.31496062992125984" footer="0.31496062992125984"/>
  <pageSetup paperSize="9" scale="72" orientation="portrait" horizontalDpi="4294967295" verticalDpi="4294967295" r:id="rId1"/>
  <headerFooter>
    <oddFooter>&amp;RPágina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7409" r:id="rId4">
          <objectPr defaultSize="0" autoPict="0" r:id="rId5">
            <anchor moveWithCells="1">
              <from>
                <xdr:col>1</xdr:col>
                <xdr:colOff>9525</xdr:colOff>
                <xdr:row>22</xdr:row>
                <xdr:rowOff>104775</xdr:rowOff>
              </from>
              <to>
                <xdr:col>1</xdr:col>
                <xdr:colOff>4124325</xdr:colOff>
                <xdr:row>27</xdr:row>
                <xdr:rowOff>0</xdr:rowOff>
              </to>
            </anchor>
          </objectPr>
        </oleObject>
      </mc:Choice>
      <mc:Fallback>
        <oleObject progId="Equation.3" shapeId="1740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/>
  <dimension ref="A1:J25"/>
  <sheetViews>
    <sheetView view="pageBreakPreview" topLeftCell="A16" zoomScaleSheetLayoutView="100" workbookViewId="0">
      <selection activeCell="H15" sqref="H15"/>
    </sheetView>
  </sheetViews>
  <sheetFormatPr defaultRowHeight="12.75"/>
  <cols>
    <col min="1" max="1" width="11" customWidth="1"/>
    <col min="2" max="2" width="77.5" customWidth="1"/>
    <col min="3" max="3" width="12.5" customWidth="1"/>
    <col min="4" max="4" width="16" customWidth="1"/>
    <col min="5" max="5" width="17.33203125" customWidth="1"/>
  </cols>
  <sheetData>
    <row r="1" spans="1:10" ht="0.75" customHeight="1" thickBot="1"/>
    <row r="2" spans="1:10" ht="47.25" customHeight="1">
      <c r="A2" s="263"/>
      <c r="B2" s="264"/>
      <c r="C2" s="264"/>
      <c r="D2" s="264"/>
      <c r="E2" s="265"/>
    </row>
    <row r="3" spans="1:10">
      <c r="A3" s="166"/>
      <c r="B3" s="167"/>
      <c r="C3" s="167"/>
      <c r="D3" s="167"/>
      <c r="E3" s="168"/>
    </row>
    <row r="4" spans="1:10" ht="15.75">
      <c r="A4" s="169" t="s">
        <v>0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ht="15.75">
      <c r="A5" s="169" t="s">
        <v>1</v>
      </c>
      <c r="B5" s="170"/>
      <c r="C5" s="170"/>
      <c r="D5" s="170"/>
      <c r="E5" s="170"/>
      <c r="F5" s="170"/>
      <c r="G5" s="170"/>
      <c r="H5" s="170"/>
      <c r="I5" s="170"/>
      <c r="J5" s="170"/>
    </row>
    <row r="6" spans="1:10">
      <c r="A6" s="167"/>
      <c r="B6" s="167"/>
      <c r="C6" s="167"/>
      <c r="D6" s="167"/>
      <c r="E6" s="168"/>
    </row>
    <row r="7" spans="1:10" ht="16.5" customHeight="1">
      <c r="A7" s="163" t="s">
        <v>179</v>
      </c>
      <c r="B7" s="164"/>
      <c r="C7" s="164"/>
      <c r="D7" s="164"/>
      <c r="E7" s="165"/>
    </row>
    <row r="8" spans="1:10" ht="42" customHeight="1">
      <c r="A8" s="155" t="s">
        <v>180</v>
      </c>
      <c r="B8" s="156"/>
      <c r="C8" s="156"/>
      <c r="D8" s="156"/>
      <c r="E8" s="157"/>
    </row>
    <row r="9" spans="1:10" ht="56.25" customHeight="1">
      <c r="A9" s="278" t="s">
        <v>4</v>
      </c>
      <c r="B9" s="156"/>
      <c r="C9" s="156"/>
      <c r="D9" s="156"/>
      <c r="E9" s="157"/>
    </row>
    <row r="10" spans="1:10">
      <c r="A10" s="67"/>
      <c r="B10" s="55"/>
      <c r="C10" s="55"/>
      <c r="D10" s="55"/>
      <c r="E10" s="68"/>
    </row>
    <row r="11" spans="1:10">
      <c r="A11" s="279" t="s">
        <v>181</v>
      </c>
      <c r="B11" s="280"/>
      <c r="C11" s="280"/>
      <c r="D11" s="280"/>
      <c r="E11" s="281"/>
    </row>
    <row r="12" spans="1:10">
      <c r="A12" s="95">
        <v>1</v>
      </c>
      <c r="B12" s="110" t="s">
        <v>182</v>
      </c>
      <c r="C12" s="203" t="s">
        <v>183</v>
      </c>
      <c r="D12" s="180"/>
      <c r="E12" s="181"/>
    </row>
    <row r="13" spans="1:10">
      <c r="A13" s="95">
        <v>2</v>
      </c>
      <c r="B13" s="110" t="s">
        <v>184</v>
      </c>
      <c r="C13" s="180" t="s">
        <v>185</v>
      </c>
      <c r="D13" s="180"/>
      <c r="E13" s="181"/>
    </row>
    <row r="14" spans="1:10">
      <c r="A14" s="95">
        <v>3</v>
      </c>
      <c r="B14" s="110" t="s">
        <v>186</v>
      </c>
      <c r="C14" s="259" t="s">
        <v>25</v>
      </c>
      <c r="D14" s="259"/>
      <c r="E14" s="260"/>
    </row>
    <row r="15" spans="1:10" ht="27.75" customHeight="1">
      <c r="A15" s="95">
        <v>4</v>
      </c>
      <c r="B15" s="139" t="s">
        <v>187</v>
      </c>
      <c r="C15" s="261">
        <v>998</v>
      </c>
      <c r="D15" s="261"/>
      <c r="E15" s="262"/>
    </row>
    <row r="16" spans="1:10" ht="77.25" customHeight="1">
      <c r="A16" s="95">
        <v>5</v>
      </c>
      <c r="B16" s="110" t="s">
        <v>188</v>
      </c>
      <c r="C16" s="180" t="s">
        <v>189</v>
      </c>
      <c r="D16" s="180"/>
      <c r="E16" s="181"/>
    </row>
    <row r="17" spans="1:5">
      <c r="A17" s="95">
        <v>6</v>
      </c>
      <c r="B17" s="110" t="s">
        <v>186</v>
      </c>
      <c r="C17" s="180" t="s">
        <v>190</v>
      </c>
      <c r="D17" s="180"/>
      <c r="E17" s="181"/>
    </row>
    <row r="18" spans="1:5">
      <c r="A18" s="95">
        <v>7</v>
      </c>
      <c r="B18" s="110" t="s">
        <v>28</v>
      </c>
      <c r="C18" s="203">
        <v>43101</v>
      </c>
      <c r="D18" s="180"/>
      <c r="E18" s="181"/>
    </row>
    <row r="19" spans="1:5">
      <c r="A19" s="95">
        <v>8</v>
      </c>
      <c r="B19" s="110" t="s">
        <v>191</v>
      </c>
      <c r="C19" s="277" t="s">
        <v>192</v>
      </c>
      <c r="D19" s="180"/>
      <c r="E19" s="181"/>
    </row>
    <row r="20" spans="1:5">
      <c r="A20" s="95">
        <v>9</v>
      </c>
      <c r="B20" s="110" t="s">
        <v>193</v>
      </c>
      <c r="C20" s="174">
        <v>12</v>
      </c>
      <c r="D20" s="175"/>
      <c r="E20" s="176"/>
    </row>
    <row r="21" spans="1:5">
      <c r="A21" s="269"/>
      <c r="B21" s="270"/>
      <c r="C21" s="270"/>
      <c r="D21" s="270"/>
      <c r="E21" s="271"/>
    </row>
    <row r="22" spans="1:5">
      <c r="A22" s="272" t="s">
        <v>194</v>
      </c>
      <c r="B22" s="273"/>
      <c r="C22" s="273"/>
      <c r="D22" s="273"/>
      <c r="E22" s="274"/>
    </row>
    <row r="23" spans="1:5" ht="25.5">
      <c r="A23" s="95"/>
      <c r="B23" s="147" t="s">
        <v>195</v>
      </c>
      <c r="C23" s="147" t="s">
        <v>196</v>
      </c>
      <c r="D23" s="275" t="s">
        <v>197</v>
      </c>
      <c r="E23" s="276"/>
    </row>
    <row r="24" spans="1:5">
      <c r="A24" s="95"/>
      <c r="B24" s="110" t="s">
        <v>156</v>
      </c>
      <c r="C24" s="146" t="s">
        <v>198</v>
      </c>
      <c r="D24" s="180">
        <v>12</v>
      </c>
      <c r="E24" s="181"/>
    </row>
    <row r="25" spans="1:5">
      <c r="A25" s="266"/>
      <c r="B25" s="267"/>
      <c r="C25" s="267"/>
      <c r="D25" s="267"/>
      <c r="E25" s="268"/>
    </row>
  </sheetData>
  <mergeCells count="23">
    <mergeCell ref="C17:E17"/>
    <mergeCell ref="C18:E18"/>
    <mergeCell ref="A2:E2"/>
    <mergeCell ref="A4:J4"/>
    <mergeCell ref="A5:J5"/>
    <mergeCell ref="A25:E25"/>
    <mergeCell ref="C20:E20"/>
    <mergeCell ref="A21:E21"/>
    <mergeCell ref="A22:E22"/>
    <mergeCell ref="D23:E23"/>
    <mergeCell ref="D24:E24"/>
    <mergeCell ref="A3:E3"/>
    <mergeCell ref="C19:E19"/>
    <mergeCell ref="C16:E16"/>
    <mergeCell ref="A9:E9"/>
    <mergeCell ref="A11:E11"/>
    <mergeCell ref="C12:E12"/>
    <mergeCell ref="A6:E6"/>
    <mergeCell ref="A7:E7"/>
    <mergeCell ref="A8:E8"/>
    <mergeCell ref="C14:E14"/>
    <mergeCell ref="C15:E15"/>
    <mergeCell ref="C13:E1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/>
  <dimension ref="A1:J25"/>
  <sheetViews>
    <sheetView view="pageBreakPreview" topLeftCell="A7" zoomScaleSheetLayoutView="100" workbookViewId="0">
      <selection activeCell="B16" sqref="B16"/>
    </sheetView>
  </sheetViews>
  <sheetFormatPr defaultRowHeight="12.75"/>
  <cols>
    <col min="1" max="1" width="11" customWidth="1"/>
    <col min="2" max="2" width="77.5" customWidth="1"/>
    <col min="3" max="3" width="12.5" customWidth="1"/>
    <col min="4" max="4" width="16" customWidth="1"/>
    <col min="5" max="5" width="17.33203125" customWidth="1"/>
  </cols>
  <sheetData>
    <row r="1" spans="1:10" ht="0.75" customHeight="1" thickBot="1"/>
    <row r="2" spans="1:10" ht="47.25" customHeight="1">
      <c r="A2" s="263"/>
      <c r="B2" s="264"/>
      <c r="C2" s="264"/>
      <c r="D2" s="264"/>
      <c r="E2" s="265"/>
    </row>
    <row r="3" spans="1:10">
      <c r="A3" s="166"/>
      <c r="B3" s="167"/>
      <c r="C3" s="167"/>
      <c r="D3" s="167"/>
      <c r="E3" s="168"/>
    </row>
    <row r="4" spans="1:10" ht="15.75">
      <c r="A4" s="169" t="s">
        <v>0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ht="15.75">
      <c r="A5" s="169" t="s">
        <v>1</v>
      </c>
      <c r="B5" s="170"/>
      <c r="C5" s="170"/>
      <c r="D5" s="170"/>
      <c r="E5" s="170"/>
      <c r="F5" s="170"/>
      <c r="G5" s="170"/>
      <c r="H5" s="170"/>
      <c r="I5" s="170"/>
      <c r="J5" s="170"/>
    </row>
    <row r="6" spans="1:10">
      <c r="A6" s="167"/>
      <c r="B6" s="167"/>
      <c r="C6" s="167"/>
      <c r="D6" s="167"/>
      <c r="E6" s="168"/>
    </row>
    <row r="7" spans="1:10" ht="16.5" customHeight="1">
      <c r="A7" s="163" t="s">
        <v>199</v>
      </c>
      <c r="B7" s="164"/>
      <c r="C7" s="164"/>
      <c r="D7" s="164"/>
      <c r="E7" s="165"/>
    </row>
    <row r="8" spans="1:10" ht="42" customHeight="1">
      <c r="A8" s="155" t="s">
        <v>180</v>
      </c>
      <c r="B8" s="156"/>
      <c r="C8" s="156"/>
      <c r="D8" s="156"/>
      <c r="E8" s="157"/>
    </row>
    <row r="9" spans="1:10" ht="56.25" customHeight="1">
      <c r="A9" s="278" t="s">
        <v>4</v>
      </c>
      <c r="B9" s="156"/>
      <c r="C9" s="156"/>
      <c r="D9" s="156"/>
      <c r="E9" s="157"/>
    </row>
    <row r="10" spans="1:10">
      <c r="A10" s="67"/>
      <c r="B10" s="55"/>
      <c r="C10" s="55"/>
      <c r="D10" s="55"/>
      <c r="E10" s="68"/>
    </row>
    <row r="11" spans="1:10">
      <c r="A11" s="279" t="s">
        <v>181</v>
      </c>
      <c r="B11" s="280"/>
      <c r="C11" s="280"/>
      <c r="D11" s="280"/>
      <c r="E11" s="281"/>
    </row>
    <row r="12" spans="1:10">
      <c r="A12" s="95">
        <v>1</v>
      </c>
      <c r="B12" s="110" t="s">
        <v>182</v>
      </c>
      <c r="C12" s="203" t="s">
        <v>183</v>
      </c>
      <c r="D12" s="180"/>
      <c r="E12" s="181"/>
    </row>
    <row r="13" spans="1:10">
      <c r="A13" s="95">
        <v>2</v>
      </c>
      <c r="B13" s="110" t="s">
        <v>184</v>
      </c>
      <c r="C13" s="180" t="s">
        <v>185</v>
      </c>
      <c r="D13" s="180"/>
      <c r="E13" s="181"/>
    </row>
    <row r="14" spans="1:10">
      <c r="A14" s="95">
        <v>3</v>
      </c>
      <c r="B14" s="110" t="s">
        <v>186</v>
      </c>
      <c r="C14" s="259" t="s">
        <v>168</v>
      </c>
      <c r="D14" s="259"/>
      <c r="E14" s="260"/>
    </row>
    <row r="15" spans="1:10" ht="25.5">
      <c r="A15" s="95">
        <v>4</v>
      </c>
      <c r="B15" s="110" t="s">
        <v>200</v>
      </c>
      <c r="C15" s="261">
        <v>1011.94</v>
      </c>
      <c r="D15" s="261"/>
      <c r="E15" s="262"/>
    </row>
    <row r="16" spans="1:10" ht="77.25" customHeight="1">
      <c r="A16" s="95">
        <v>5</v>
      </c>
      <c r="B16" s="110" t="s">
        <v>188</v>
      </c>
      <c r="C16" s="180" t="s">
        <v>189</v>
      </c>
      <c r="D16" s="180"/>
      <c r="E16" s="181"/>
    </row>
    <row r="17" spans="1:5">
      <c r="A17" s="95">
        <v>6</v>
      </c>
      <c r="B17" s="110" t="s">
        <v>186</v>
      </c>
      <c r="C17" s="180" t="s">
        <v>190</v>
      </c>
      <c r="D17" s="180"/>
      <c r="E17" s="181"/>
    </row>
    <row r="18" spans="1:5">
      <c r="A18" s="95">
        <v>7</v>
      </c>
      <c r="B18" s="110" t="s">
        <v>28</v>
      </c>
      <c r="C18" s="203">
        <v>43101</v>
      </c>
      <c r="D18" s="180"/>
      <c r="E18" s="181"/>
    </row>
    <row r="19" spans="1:5">
      <c r="A19" s="95">
        <v>8</v>
      </c>
      <c r="B19" s="110" t="s">
        <v>191</v>
      </c>
      <c r="C19" s="277" t="s">
        <v>192</v>
      </c>
      <c r="D19" s="180"/>
      <c r="E19" s="181"/>
    </row>
    <row r="20" spans="1:5">
      <c r="A20" s="95">
        <v>9</v>
      </c>
      <c r="B20" s="110" t="s">
        <v>193</v>
      </c>
      <c r="C20" s="174">
        <v>12</v>
      </c>
      <c r="D20" s="175"/>
      <c r="E20" s="176"/>
    </row>
    <row r="21" spans="1:5">
      <c r="A21" s="269"/>
      <c r="B21" s="270"/>
      <c r="C21" s="270"/>
      <c r="D21" s="270"/>
      <c r="E21" s="271"/>
    </row>
    <row r="22" spans="1:5">
      <c r="A22" s="272" t="s">
        <v>194</v>
      </c>
      <c r="B22" s="273"/>
      <c r="C22" s="273"/>
      <c r="D22" s="273"/>
      <c r="E22" s="274"/>
    </row>
    <row r="23" spans="1:5" ht="25.5">
      <c r="A23" s="95"/>
      <c r="B23" s="147" t="s">
        <v>195</v>
      </c>
      <c r="C23" s="147" t="s">
        <v>196</v>
      </c>
      <c r="D23" s="275" t="s">
        <v>197</v>
      </c>
      <c r="E23" s="276"/>
    </row>
    <row r="24" spans="1:5">
      <c r="A24" s="95"/>
      <c r="B24" s="110" t="s">
        <v>14</v>
      </c>
      <c r="C24" s="146" t="s">
        <v>198</v>
      </c>
      <c r="D24" s="180">
        <v>12</v>
      </c>
      <c r="E24" s="181"/>
    </row>
    <row r="25" spans="1:5">
      <c r="A25" s="266"/>
      <c r="B25" s="267"/>
      <c r="C25" s="267"/>
      <c r="D25" s="267"/>
      <c r="E25" s="268"/>
    </row>
  </sheetData>
  <mergeCells count="23">
    <mergeCell ref="A7:E7"/>
    <mergeCell ref="A8:E8"/>
    <mergeCell ref="A25:E25"/>
    <mergeCell ref="C14:E14"/>
    <mergeCell ref="C15:E15"/>
    <mergeCell ref="C16:E16"/>
    <mergeCell ref="C17:E17"/>
    <mergeCell ref="C18:E18"/>
    <mergeCell ref="C19:E19"/>
    <mergeCell ref="C20:E20"/>
    <mergeCell ref="A21:E21"/>
    <mergeCell ref="A22:E22"/>
    <mergeCell ref="A2:E2"/>
    <mergeCell ref="A3:E3"/>
    <mergeCell ref="A4:J4"/>
    <mergeCell ref="A5:J5"/>
    <mergeCell ref="A6:E6"/>
    <mergeCell ref="A9:E9"/>
    <mergeCell ref="A11:E11"/>
    <mergeCell ref="C12:E12"/>
    <mergeCell ref="D23:E23"/>
    <mergeCell ref="D24:E24"/>
    <mergeCell ref="C13:E1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7"/>
  <dimension ref="A1:J17"/>
  <sheetViews>
    <sheetView view="pageBreakPreview" topLeftCell="A4" zoomScaleSheetLayoutView="100" workbookViewId="0">
      <selection activeCell="K13" sqref="K13"/>
    </sheetView>
  </sheetViews>
  <sheetFormatPr defaultRowHeight="12.75"/>
  <cols>
    <col min="1" max="1" width="20.83203125" customWidth="1"/>
    <col min="2" max="2" width="7.5" customWidth="1"/>
    <col min="3" max="3" width="65.6640625" customWidth="1"/>
    <col min="4" max="4" width="11.33203125" style="53" customWidth="1"/>
    <col min="5" max="5" width="14.1640625" customWidth="1"/>
    <col min="6" max="6" width="13.83203125" style="54" customWidth="1"/>
    <col min="7" max="7" width="13" style="54" customWidth="1"/>
    <col min="8" max="8" width="22.1640625" style="54" customWidth="1"/>
  </cols>
  <sheetData>
    <row r="1" spans="1:10" ht="45" customHeight="1">
      <c r="A1" s="166"/>
      <c r="B1" s="167"/>
      <c r="C1" s="167"/>
      <c r="D1" s="167"/>
      <c r="E1" s="167"/>
      <c r="F1" s="167"/>
      <c r="G1" s="167"/>
      <c r="H1" s="168"/>
    </row>
    <row r="2" spans="1:10" ht="18.75" customHeight="1">
      <c r="A2" s="166"/>
      <c r="B2" s="167"/>
      <c r="C2" s="167"/>
      <c r="D2" s="167"/>
      <c r="E2" s="167"/>
      <c r="F2" s="167"/>
      <c r="G2" s="167"/>
      <c r="H2" s="168"/>
    </row>
    <row r="3" spans="1:10" ht="15.75">
      <c r="A3" s="297" t="s">
        <v>0</v>
      </c>
      <c r="B3" s="298"/>
      <c r="C3" s="298"/>
      <c r="D3" s="298"/>
      <c r="E3" s="298"/>
      <c r="F3" s="298"/>
      <c r="G3" s="298"/>
      <c r="H3" s="298"/>
      <c r="I3" s="298"/>
      <c r="J3" s="298"/>
    </row>
    <row r="4" spans="1:10" ht="15.75">
      <c r="A4" s="297" t="s">
        <v>1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10">
      <c r="A5" s="166"/>
      <c r="B5" s="167"/>
      <c r="C5" s="167"/>
      <c r="D5" s="167"/>
      <c r="E5" s="167"/>
      <c r="F5" s="167"/>
      <c r="G5" s="167"/>
      <c r="H5" s="168"/>
    </row>
    <row r="6" spans="1:10">
      <c r="A6" s="284" t="s">
        <v>201</v>
      </c>
      <c r="B6" s="285"/>
      <c r="C6" s="285"/>
      <c r="D6" s="286"/>
      <c r="E6" s="286"/>
      <c r="F6" s="286"/>
      <c r="G6" s="286"/>
      <c r="H6" s="287"/>
    </row>
    <row r="7" spans="1:10">
      <c r="A7" s="257"/>
      <c r="B7" s="258"/>
      <c r="C7" s="258"/>
      <c r="D7" s="167" t="s">
        <v>202</v>
      </c>
      <c r="E7" s="167"/>
      <c r="F7" s="167"/>
      <c r="G7" s="167"/>
      <c r="H7" s="168"/>
    </row>
    <row r="8" spans="1:10" ht="13.5" thickBot="1">
      <c r="A8" s="171" t="s">
        <v>203</v>
      </c>
      <c r="B8" s="172"/>
      <c r="C8" s="172"/>
      <c r="D8" s="172"/>
      <c r="E8" s="172"/>
      <c r="F8" s="172"/>
      <c r="G8" s="172"/>
      <c r="H8" s="173"/>
    </row>
    <row r="9" spans="1:10" ht="14.25">
      <c r="A9" s="288" t="s">
        <v>204</v>
      </c>
      <c r="B9" s="290" t="s">
        <v>205</v>
      </c>
      <c r="C9" s="292" t="s">
        <v>7</v>
      </c>
      <c r="D9" s="290" t="s">
        <v>206</v>
      </c>
      <c r="E9" s="295" t="s">
        <v>207</v>
      </c>
      <c r="F9" s="290" t="s">
        <v>208</v>
      </c>
      <c r="G9" s="290"/>
      <c r="H9" s="301"/>
    </row>
    <row r="10" spans="1:10" ht="33" customHeight="1">
      <c r="A10" s="289"/>
      <c r="B10" s="291"/>
      <c r="C10" s="293"/>
      <c r="D10" s="294"/>
      <c r="E10" s="296"/>
      <c r="F10" s="149" t="s">
        <v>209</v>
      </c>
      <c r="G10" s="149" t="s">
        <v>15</v>
      </c>
      <c r="H10" s="115" t="s">
        <v>210</v>
      </c>
      <c r="J10" s="49"/>
    </row>
    <row r="11" spans="1:10" ht="15.75" customHeight="1">
      <c r="A11" s="299"/>
      <c r="B11" s="116">
        <v>1</v>
      </c>
      <c r="C11" s="126" t="s">
        <v>211</v>
      </c>
      <c r="D11" s="116" t="s">
        <v>206</v>
      </c>
      <c r="E11" s="127">
        <v>4</v>
      </c>
      <c r="F11" s="128">
        <f>25</f>
        <v>25</v>
      </c>
      <c r="G11" s="128">
        <f>ROUND(E11*F11,2)</f>
        <v>100</v>
      </c>
      <c r="H11" s="117">
        <f>G11/12</f>
        <v>8.3333333333333339</v>
      </c>
    </row>
    <row r="12" spans="1:10" ht="15.75" customHeight="1">
      <c r="A12" s="299"/>
      <c r="B12" s="116">
        <v>2</v>
      </c>
      <c r="C12" s="126" t="s">
        <v>212</v>
      </c>
      <c r="D12" s="116" t="s">
        <v>206</v>
      </c>
      <c r="E12" s="127">
        <v>4</v>
      </c>
      <c r="F12" s="128">
        <f>30</f>
        <v>30</v>
      </c>
      <c r="G12" s="128">
        <f>ROUND(E12*F12,2)</f>
        <v>120</v>
      </c>
      <c r="H12" s="117">
        <f>G12/12</f>
        <v>10</v>
      </c>
    </row>
    <row r="13" spans="1:10" ht="15.75" customHeight="1">
      <c r="A13" s="299"/>
      <c r="B13" s="116">
        <v>3</v>
      </c>
      <c r="C13" s="126" t="s">
        <v>213</v>
      </c>
      <c r="D13" s="116" t="s">
        <v>206</v>
      </c>
      <c r="E13" s="127">
        <v>2</v>
      </c>
      <c r="F13" s="128">
        <f>15</f>
        <v>15</v>
      </c>
      <c r="G13" s="128">
        <f>ROUND(E13*F13,2)</f>
        <v>30</v>
      </c>
      <c r="H13" s="117">
        <f>G13/12</f>
        <v>2.5</v>
      </c>
    </row>
    <row r="14" spans="1:10" ht="15.75" customHeight="1">
      <c r="A14" s="299"/>
      <c r="B14" s="116">
        <v>4</v>
      </c>
      <c r="C14" s="126" t="s">
        <v>214</v>
      </c>
      <c r="D14" s="116" t="s">
        <v>206</v>
      </c>
      <c r="E14" s="127">
        <v>2</v>
      </c>
      <c r="F14" s="128">
        <f>32</f>
        <v>32</v>
      </c>
      <c r="G14" s="128">
        <f>ROUND(E14*F14,2)</f>
        <v>64</v>
      </c>
      <c r="H14" s="117">
        <f>G14/12</f>
        <v>5.333333333333333</v>
      </c>
    </row>
    <row r="15" spans="1:10" ht="15.75" customHeight="1">
      <c r="A15" s="300"/>
      <c r="B15" s="116">
        <v>5</v>
      </c>
      <c r="C15" s="126" t="s">
        <v>215</v>
      </c>
      <c r="D15" s="116" t="s">
        <v>206</v>
      </c>
      <c r="E15" s="127">
        <v>1</v>
      </c>
      <c r="F15" s="128">
        <f>22</f>
        <v>22</v>
      </c>
      <c r="G15" s="128">
        <f>ROUND(E15*F15,2)</f>
        <v>22</v>
      </c>
      <c r="H15" s="117">
        <f>G15/12</f>
        <v>1.8333333333333333</v>
      </c>
    </row>
    <row r="16" spans="1:10" ht="15.75" customHeight="1">
      <c r="A16" s="282" t="s">
        <v>216</v>
      </c>
      <c r="B16" s="283"/>
      <c r="C16" s="283"/>
      <c r="D16" s="283"/>
      <c r="E16" s="283"/>
      <c r="F16" s="283"/>
      <c r="G16" s="283"/>
      <c r="H16" s="118">
        <f>SUM(H11:H15)</f>
        <v>28</v>
      </c>
    </row>
    <row r="17" spans="1:8" ht="13.5" thickBot="1">
      <c r="A17" s="119"/>
      <c r="B17" s="113"/>
      <c r="C17" s="134"/>
      <c r="D17" s="120"/>
      <c r="E17" s="113"/>
      <c r="F17" s="121"/>
      <c r="G17" s="121"/>
      <c r="H17" s="122"/>
    </row>
  </sheetData>
  <mergeCells count="17">
    <mergeCell ref="A1:H1"/>
    <mergeCell ref="A2:H2"/>
    <mergeCell ref="A5:H5"/>
    <mergeCell ref="A3:J3"/>
    <mergeCell ref="A4:J4"/>
    <mergeCell ref="A16:G16"/>
    <mergeCell ref="A6:H6"/>
    <mergeCell ref="A7:C7"/>
    <mergeCell ref="D7:H7"/>
    <mergeCell ref="A8:H8"/>
    <mergeCell ref="A9:A10"/>
    <mergeCell ref="B9:B10"/>
    <mergeCell ref="C9:C10"/>
    <mergeCell ref="D9:D10"/>
    <mergeCell ref="E9:E10"/>
    <mergeCell ref="A11:A15"/>
    <mergeCell ref="F9:H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9" orientation="landscape" horizontalDpi="4294967295" verticalDpi="4294967295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Kalil Sauaia</dc:creator>
  <cp:keywords/>
  <dc:description/>
  <cp:lastModifiedBy>X</cp:lastModifiedBy>
  <cp:revision/>
  <dcterms:created xsi:type="dcterms:W3CDTF">2016-05-06T20:19:42Z</dcterms:created>
  <dcterms:modified xsi:type="dcterms:W3CDTF">2024-03-26T13:43:41Z</dcterms:modified>
  <cp:category/>
  <cp:contentStatus/>
</cp:coreProperties>
</file>